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PL\PROCEDIMENTOS LICITATÓRIOS\2015\Pregão Eletrônico\PE 08-2015 - Bombeiros civis\"/>
    </mc:Choice>
  </mc:AlternateContent>
  <bookViews>
    <workbookView xWindow="0" yWindow="0" windowWidth="28800" windowHeight="12435"/>
  </bookViews>
  <sheets>
    <sheet name="Bombeiro civil diurno " sheetId="19" r:id="rId1"/>
    <sheet name="Bombeiro Civi Noturno" sheetId="18" r:id="rId2"/>
    <sheet name="Bombeiro Civil Lider" sheetId="1" r:id="rId3"/>
    <sheet name="Bombeiro Civil Mestre" sheetId="17" r:id="rId4"/>
    <sheet name="Planilha Resumo" sheetId="11" r:id="rId5"/>
  </sheets>
  <definedNames>
    <definedName name="_xlnm.Print_Area" localSheetId="1">'Bombeiro Civi Noturno'!$A$1:$K$137</definedName>
    <definedName name="_xlnm.Print_Area" localSheetId="0">'Bombeiro civil diurno '!$A$1:$K$137</definedName>
    <definedName name="_xlnm.Print_Area" localSheetId="2">'Bombeiro Civil Lider'!$A$1:$K$137</definedName>
    <definedName name="_xlnm.Print_Area" localSheetId="3">'Bombeiro Civil Mestre'!$A$1:$K$137</definedName>
  </definedNames>
  <calcPr calcId="152511" fullPrecision="0"/>
</workbook>
</file>

<file path=xl/calcChain.xml><?xml version="1.0" encoding="utf-8"?>
<calcChain xmlns="http://schemas.openxmlformats.org/spreadsheetml/2006/main">
  <c r="E40" i="17" l="1"/>
  <c r="E40" i="1"/>
  <c r="E40" i="18"/>
  <c r="E40" i="19"/>
  <c r="E39" i="17"/>
  <c r="E39" i="1"/>
  <c r="E39" i="18"/>
  <c r="E39" i="19"/>
  <c r="I14" i="17" l="1"/>
  <c r="J86" i="1" l="1"/>
  <c r="J86" i="18"/>
  <c r="J84" i="1"/>
  <c r="J59" i="1"/>
  <c r="J59" i="18"/>
  <c r="J59" i="19"/>
  <c r="J75" i="19" s="1"/>
  <c r="J86" i="19"/>
  <c r="J84" i="19"/>
  <c r="J84" i="18"/>
  <c r="G31" i="17"/>
  <c r="G31" i="1"/>
  <c r="G31" i="18"/>
  <c r="G36" i="18" s="1"/>
  <c r="I117" i="18" s="1"/>
  <c r="G31" i="19"/>
  <c r="F19" i="17"/>
  <c r="F20" i="17" s="1"/>
  <c r="F27" i="17" s="1"/>
  <c r="F20" i="18"/>
  <c r="F22" i="18"/>
  <c r="F27" i="18" s="1"/>
  <c r="F19" i="1"/>
  <c r="F20" i="1" s="1"/>
  <c r="F20" i="19"/>
  <c r="H128" i="19"/>
  <c r="F112" i="19"/>
  <c r="J87" i="19"/>
  <c r="J85" i="19"/>
  <c r="J83" i="19"/>
  <c r="J77" i="19"/>
  <c r="J76" i="19"/>
  <c r="J73" i="19"/>
  <c r="J74" i="19" s="1"/>
  <c r="J68" i="19"/>
  <c r="J67" i="19"/>
  <c r="J60" i="19"/>
  <c r="F55" i="19"/>
  <c r="E43" i="19"/>
  <c r="I118" i="19" s="1"/>
  <c r="G36" i="19"/>
  <c r="I117" i="19" s="1"/>
  <c r="F27" i="19"/>
  <c r="H128" i="18"/>
  <c r="F112" i="18"/>
  <c r="J87" i="18"/>
  <c r="J85" i="18"/>
  <c r="J83" i="18"/>
  <c r="J76" i="18"/>
  <c r="J78" i="18" s="1"/>
  <c r="J73" i="18"/>
  <c r="J67" i="18"/>
  <c r="J60" i="18"/>
  <c r="F55" i="18"/>
  <c r="J77" i="18" s="1"/>
  <c r="E43" i="18"/>
  <c r="I118" i="18" s="1"/>
  <c r="H128" i="17"/>
  <c r="F112" i="17"/>
  <c r="J87" i="17"/>
  <c r="J86" i="17"/>
  <c r="J85" i="17"/>
  <c r="J84" i="17"/>
  <c r="J89" i="17" s="1"/>
  <c r="J83" i="17"/>
  <c r="J77" i="17"/>
  <c r="J76" i="17"/>
  <c r="J78" i="17" s="1"/>
  <c r="J75" i="17"/>
  <c r="J73" i="17"/>
  <c r="J68" i="17"/>
  <c r="J67" i="17"/>
  <c r="J61" i="17"/>
  <c r="J60" i="17"/>
  <c r="F55" i="17"/>
  <c r="E43" i="17"/>
  <c r="I118" i="17" s="1"/>
  <c r="G36" i="17"/>
  <c r="I117" i="17" s="1"/>
  <c r="J60" i="1"/>
  <c r="J75" i="18" l="1"/>
  <c r="J61" i="19"/>
  <c r="J89" i="19"/>
  <c r="J90" i="19" s="1"/>
  <c r="I90" i="19" s="1"/>
  <c r="J89" i="18"/>
  <c r="J90" i="18" s="1"/>
  <c r="I90" i="18" s="1"/>
  <c r="I74" i="19"/>
  <c r="I67" i="19"/>
  <c r="I76" i="19"/>
  <c r="I116" i="19"/>
  <c r="I87" i="19"/>
  <c r="I85" i="19"/>
  <c r="I60" i="19"/>
  <c r="H54" i="19"/>
  <c r="H50" i="19"/>
  <c r="I86" i="19"/>
  <c r="I84" i="19"/>
  <c r="I75" i="19"/>
  <c r="I68" i="19"/>
  <c r="I69" i="19" s="1"/>
  <c r="I97" i="19" s="1"/>
  <c r="I77" i="19"/>
  <c r="H48" i="19"/>
  <c r="H51" i="19"/>
  <c r="H47" i="19"/>
  <c r="H55" i="19" s="1"/>
  <c r="I95" i="19" s="1"/>
  <c r="I59" i="19"/>
  <c r="H53" i="19"/>
  <c r="H49" i="19"/>
  <c r="I88" i="19"/>
  <c r="I73" i="19"/>
  <c r="I61" i="19"/>
  <c r="H52" i="19"/>
  <c r="J79" i="19"/>
  <c r="J98" i="19" s="1"/>
  <c r="J69" i="19"/>
  <c r="J97" i="19" s="1"/>
  <c r="J78" i="19"/>
  <c r="I78" i="19" s="1"/>
  <c r="I83" i="19"/>
  <c r="I59" i="18"/>
  <c r="H53" i="18"/>
  <c r="H49" i="18"/>
  <c r="H47" i="18"/>
  <c r="I116" i="18"/>
  <c r="I67" i="18"/>
  <c r="I88" i="18"/>
  <c r="I86" i="18"/>
  <c r="I84" i="18"/>
  <c r="H52" i="18"/>
  <c r="H48" i="18"/>
  <c r="I85" i="18"/>
  <c r="I76" i="18"/>
  <c r="H54" i="18"/>
  <c r="H51" i="18"/>
  <c r="I87" i="18"/>
  <c r="I83" i="18"/>
  <c r="I60" i="18"/>
  <c r="H50" i="18"/>
  <c r="I75" i="18"/>
  <c r="J69" i="18"/>
  <c r="J97" i="18" s="1"/>
  <c r="I77" i="18"/>
  <c r="I78" i="18"/>
  <c r="J74" i="18"/>
  <c r="I74" i="18" s="1"/>
  <c r="I73" i="18"/>
  <c r="J61" i="18"/>
  <c r="I61" i="18" s="1"/>
  <c r="J68" i="18"/>
  <c r="I68" i="18" s="1"/>
  <c r="I75" i="17"/>
  <c r="J90" i="17"/>
  <c r="I90" i="17" s="1"/>
  <c r="I77" i="17"/>
  <c r="I86" i="17"/>
  <c r="I116" i="17"/>
  <c r="I87" i="17"/>
  <c r="I85" i="17"/>
  <c r="I83" i="17"/>
  <c r="I76" i="17"/>
  <c r="I60" i="17"/>
  <c r="H54" i="17"/>
  <c r="H50" i="17"/>
  <c r="I59" i="17"/>
  <c r="H53" i="17"/>
  <c r="I88" i="17"/>
  <c r="I61" i="17"/>
  <c r="H52" i="17"/>
  <c r="H48" i="17"/>
  <c r="H51" i="17"/>
  <c r="H47" i="17"/>
  <c r="H49" i="17"/>
  <c r="I68" i="17"/>
  <c r="I73" i="17"/>
  <c r="J91" i="17"/>
  <c r="J99" i="17" s="1"/>
  <c r="I67" i="17"/>
  <c r="I78" i="17"/>
  <c r="J62" i="17"/>
  <c r="J63" i="17" s="1"/>
  <c r="J96" i="17" s="1"/>
  <c r="J69" i="17"/>
  <c r="J97" i="17" s="1"/>
  <c r="J74" i="17"/>
  <c r="I74" i="17" s="1"/>
  <c r="I84" i="17"/>
  <c r="J83" i="1"/>
  <c r="J87" i="1"/>
  <c r="J76" i="1"/>
  <c r="J67" i="1"/>
  <c r="J85" i="1"/>
  <c r="E43" i="1"/>
  <c r="J62" i="19" l="1"/>
  <c r="I62" i="19" s="1"/>
  <c r="I63" i="19" s="1"/>
  <c r="I96" i="19" s="1"/>
  <c r="H55" i="17"/>
  <c r="I95" i="17" s="1"/>
  <c r="I69" i="17"/>
  <c r="I97" i="17" s="1"/>
  <c r="I89" i="18"/>
  <c r="I91" i="18" s="1"/>
  <c r="I99" i="18" s="1"/>
  <c r="I69" i="18"/>
  <c r="I97" i="18" s="1"/>
  <c r="I89" i="19"/>
  <c r="I91" i="19" s="1"/>
  <c r="I99" i="19" s="1"/>
  <c r="J91" i="19"/>
  <c r="J99" i="19" s="1"/>
  <c r="I79" i="19"/>
  <c r="I98" i="19" s="1"/>
  <c r="J62" i="18"/>
  <c r="I62" i="18" s="1"/>
  <c r="I63" i="18" s="1"/>
  <c r="I96" i="18" s="1"/>
  <c r="J91" i="18"/>
  <c r="J99" i="18" s="1"/>
  <c r="H55" i="18"/>
  <c r="I95" i="18" s="1"/>
  <c r="I79" i="18"/>
  <c r="I98" i="18" s="1"/>
  <c r="J79" i="18"/>
  <c r="J98" i="18" s="1"/>
  <c r="I62" i="17"/>
  <c r="I63" i="17" s="1"/>
  <c r="I96" i="17" s="1"/>
  <c r="J79" i="17"/>
  <c r="J98" i="17" s="1"/>
  <c r="J101" i="17" s="1"/>
  <c r="I79" i="17"/>
  <c r="I98" i="17" s="1"/>
  <c r="I89" i="17"/>
  <c r="I91" i="17" s="1"/>
  <c r="I99" i="17" s="1"/>
  <c r="H128" i="1"/>
  <c r="F112" i="1"/>
  <c r="J89" i="1"/>
  <c r="J73" i="1"/>
  <c r="J74" i="1" s="1"/>
  <c r="J75" i="1"/>
  <c r="F55" i="1"/>
  <c r="J68" i="1" s="1"/>
  <c r="J69" i="1" s="1"/>
  <c r="J97" i="1" s="1"/>
  <c r="I118" i="1"/>
  <c r="F27" i="1"/>
  <c r="I67" i="1" s="1"/>
  <c r="I101" i="19" l="1"/>
  <c r="I119" i="19" s="1"/>
  <c r="I120" i="19" s="1"/>
  <c r="H105" i="19" s="1"/>
  <c r="H111" i="19" s="1"/>
  <c r="I122" i="19" s="1"/>
  <c r="J63" i="19"/>
  <c r="J96" i="19" s="1"/>
  <c r="J101" i="19" s="1"/>
  <c r="I101" i="17"/>
  <c r="I119" i="17" s="1"/>
  <c r="I120" i="17" s="1"/>
  <c r="H105" i="17" s="1"/>
  <c r="J63" i="18"/>
  <c r="J96" i="18" s="1"/>
  <c r="J101" i="18" s="1"/>
  <c r="I101" i="18"/>
  <c r="I119" i="18" s="1"/>
  <c r="I120" i="18" s="1"/>
  <c r="J77" i="1"/>
  <c r="J78" i="1"/>
  <c r="J79" i="1" s="1"/>
  <c r="J98" i="1" s="1"/>
  <c r="J61" i="1"/>
  <c r="J62" i="1" s="1"/>
  <c r="J90" i="1"/>
  <c r="I90" i="1" s="1"/>
  <c r="G36" i="1"/>
  <c r="I117" i="1" s="1"/>
  <c r="I59" i="1"/>
  <c r="I75" i="1"/>
  <c r="I73" i="1"/>
  <c r="I77" i="1"/>
  <c r="I74" i="1"/>
  <c r="I83" i="1"/>
  <c r="I87" i="1"/>
  <c r="I85" i="1"/>
  <c r="H47" i="1"/>
  <c r="H53" i="1"/>
  <c r="H51" i="1"/>
  <c r="H49" i="1"/>
  <c r="H54" i="1"/>
  <c r="H52" i="1"/>
  <c r="H50" i="1"/>
  <c r="H48" i="1"/>
  <c r="I60" i="1"/>
  <c r="I68" i="1"/>
  <c r="I76" i="1"/>
  <c r="I88" i="1"/>
  <c r="I86" i="1"/>
  <c r="I84" i="1"/>
  <c r="I116" i="1"/>
  <c r="H111" i="17" l="1"/>
  <c r="I122" i="17" s="1"/>
  <c r="H107" i="17" s="1"/>
  <c r="H109" i="19"/>
  <c r="H108" i="19"/>
  <c r="H107" i="19"/>
  <c r="D128" i="19"/>
  <c r="G128" i="19" s="1"/>
  <c r="H105" i="18"/>
  <c r="I78" i="1"/>
  <c r="I79" i="1" s="1"/>
  <c r="I98" i="1" s="1"/>
  <c r="J91" i="1"/>
  <c r="J99" i="1" s="1"/>
  <c r="I61" i="1"/>
  <c r="J63" i="1"/>
  <c r="J96" i="1" s="1"/>
  <c r="I62" i="1"/>
  <c r="I69" i="1"/>
  <c r="I97" i="1" s="1"/>
  <c r="H55" i="1"/>
  <c r="I95" i="1" s="1"/>
  <c r="I89" i="1"/>
  <c r="I91" i="1" s="1"/>
  <c r="I99" i="1" s="1"/>
  <c r="H106" i="19" l="1"/>
  <c r="H112" i="19" s="1"/>
  <c r="D128" i="17"/>
  <c r="G128" i="17" s="1"/>
  <c r="I135" i="17" s="1"/>
  <c r="C7" i="11" s="1"/>
  <c r="F7" i="11" s="1"/>
  <c r="H108" i="17"/>
  <c r="H109" i="17"/>
  <c r="I135" i="19"/>
  <c r="C4" i="11" s="1"/>
  <c r="F4" i="11" s="1"/>
  <c r="I128" i="19"/>
  <c r="I136" i="19" s="1"/>
  <c r="I137" i="19" s="1"/>
  <c r="H111" i="18"/>
  <c r="I122" i="18" s="1"/>
  <c r="I63" i="1"/>
  <c r="I96" i="1" s="1"/>
  <c r="I101" i="1" s="1"/>
  <c r="I119" i="1" s="1"/>
  <c r="I120" i="1" s="1"/>
  <c r="J101" i="1"/>
  <c r="H106" i="17" l="1"/>
  <c r="H112" i="17" s="1"/>
  <c r="I128" i="17"/>
  <c r="I136" i="17" s="1"/>
  <c r="I137" i="17" s="1"/>
  <c r="H108" i="18"/>
  <c r="H109" i="18"/>
  <c r="D128" i="18"/>
  <c r="G128" i="18" s="1"/>
  <c r="H107" i="18"/>
  <c r="H105" i="1"/>
  <c r="H106" i="18" l="1"/>
  <c r="H112" i="18" s="1"/>
  <c r="I135" i="18"/>
  <c r="C5" i="11" s="1"/>
  <c r="F5" i="11" s="1"/>
  <c r="I128" i="18"/>
  <c r="I136" i="18" s="1"/>
  <c r="I137" i="18" s="1"/>
  <c r="H111" i="1"/>
  <c r="I122" i="1" s="1"/>
  <c r="H108" i="1" l="1"/>
  <c r="H107" i="1"/>
  <c r="D128" i="1"/>
  <c r="G128" i="1" s="1"/>
  <c r="H109" i="1"/>
  <c r="I135" i="1" l="1"/>
  <c r="C6" i="11" s="1"/>
  <c r="F6" i="11" s="1"/>
  <c r="F8" i="11" s="1"/>
  <c r="I128" i="1"/>
  <c r="I136" i="1" s="1"/>
  <c r="I137" i="1" s="1"/>
  <c r="H106" i="1"/>
  <c r="H112" i="1" s="1"/>
</calcChain>
</file>

<file path=xl/comments1.xml><?xml version="1.0" encoding="utf-8"?>
<comments xmlns="http://schemas.openxmlformats.org/spreadsheetml/2006/main">
  <authors>
    <author>Deilson Pires Cavalcante</author>
  </authors>
  <commentList>
    <comment ref="F22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Horas trabalhadas (22h às 7h) = 9h; 
hora noturna = 52,5min; 
hora normal = 60min; plantões mês = 13 (13 plantões no mês conforme sindbombeirosdf)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13 dias trabalhados
</t>
        </r>
      </text>
    </comment>
    <comment ref="E39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Média do valor gasto com cada um dos 23 funcionário (proposta fls. 359 e 362 dos autos), dividido pelo número de meses ano.</t>
        </r>
      </text>
    </comment>
    <comment ref="E40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Média do valor gasto com cada um dos 23 funcionário (proposta fls. 360 e 363 dos autos), dividido pelo número de meses ano.</t>
        </r>
      </text>
    </comment>
    <comment ref="J59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</t>
        </r>
      </text>
    </comment>
    <comment ref="J60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laborar 56 meses, multiplicado por 1/3 férias x o valor da remuneração</t>
        </r>
      </text>
    </comment>
    <comment ref="J6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Conforme previsão na CCT
</t>
        </r>
      </text>
    </comment>
    <comment ref="J7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1/12 por ser um mês de aviso prévio e 5% percentual do IBGE para demissão na vigência do contrato de funcionário</t>
        </r>
      </text>
    </comment>
    <comment ref="J7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8% percentual legal; 50% multa das somas do depósito do FGTS demissão justa causa; 90% considerando que 10% dos funcionários pedem contas antes da finalização, restam 90%; 1 representa o salário o qual é somado pelos indices de férias, adicional de férias e 13º salário.</t>
        </r>
      </text>
    </comment>
    <comment ref="J7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indenização de 7 dias corridos caso recisão de contrato sem justo motivo e conceda aviso prévio, 7 dias, 30(dias mês), 12(meses ano); 0,15 corresponde à 15% de demissão nessa situação conforme CCT da categoria.</t>
        </r>
      </text>
    </comment>
    <comment ref="J8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 o funcionário terá 5 meses de férias pelo período supostamente de 60 meses do contrato, trabalhando 56 meses.</t>
        </r>
      </text>
    </comment>
    <comment ref="J84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de licença por 365 dias anuais, e 30% frequência anual estimada (empregados que faltarão 5 dias no ano).</t>
        </r>
      </text>
    </comment>
    <comment ref="J8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previstos para licença paternidade;
365 dias anuais;
1% da frequência anual estimada pelo IBGE</t>
        </r>
      </text>
    </comment>
    <comment ref="J8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considerados faltas legais:
3 dias no ano por casamento;
2 dias por morte de familiar;
1 dia como testemunha, 1 dia para registro do filho e 1 dia para justiça do trabalho.</t>
        </r>
      </text>
    </comment>
  </commentList>
</comments>
</file>

<file path=xl/comments2.xml><?xml version="1.0" encoding="utf-8"?>
<comments xmlns="http://schemas.openxmlformats.org/spreadsheetml/2006/main">
  <authors>
    <author>Deilson Pires Cavalcante</author>
  </authors>
  <commentList>
    <comment ref="F22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Horas trabalhadas (22h às 7h) = 9h; 
hora noturna = 52,5min; 
hora normal = 60min; plantões mês = 13 (13 plantões no mês conforme sindbombeirosdf)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13 dias trabalhados</t>
        </r>
      </text>
    </comment>
    <comment ref="J59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5 meses de férias com 60 de duração prevista no contrato.</t>
        </r>
      </text>
    </comment>
    <comment ref="J60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laborar 56 meses, multiplicado por 1/3 férias x o valor da remuneração</t>
        </r>
      </text>
    </comment>
    <comment ref="J6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Conforme previsão na CCT
</t>
        </r>
      </text>
    </comment>
    <comment ref="J7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1/12 por ser um mês de aviso prévio e 5% percentual do IBGE para demissão na vigência do contrato de funcionário</t>
        </r>
      </text>
    </comment>
    <comment ref="J7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8% percentual legal; 50% multa das somas do depósito do FGTS demissão justa causa; 90% considerando que 10% dos funcionários pedem contas antes da finalização, restam 90%; 1 representa o salário o qual é somado pelos indices de férias, adicional de férias e 13º salário.</t>
        </r>
      </text>
    </comment>
    <comment ref="J7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indenização de 7 dias corridos caso recisão de contrato sem justo motivo e conceda aviso prévio, 7 dias, 30(dias mês), 12(meses ano); 0,15 corresponde à 15% de demissão nessa situação conforme CCT da categoria.</t>
        </r>
      </text>
    </comment>
    <comment ref="J8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 o funcionário terá 5 meses de férias pelo período supostamente de 60 meses do contrato, trabalhando 56 meses.</t>
        </r>
      </text>
    </comment>
    <comment ref="J84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de licença por 365 dias anuais, e 30% frequência anual estimada (empregados que faltarão 5 dias no ano).</t>
        </r>
      </text>
    </comment>
    <comment ref="J8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previstos para licença paternidade;
365 dias anuais;
1% da frequência anual estimada pelo IBGE</t>
        </r>
      </text>
    </comment>
    <comment ref="J8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considerados faltas legais:
3 dias no ano por casamento;
2 dias por morte de familiar;
1 dia como testemunha, 1 dia para registro do filho e 1 dia para justiça do trabalho.</t>
        </r>
      </text>
    </comment>
    <comment ref="J8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15 dias de licença;
365 dias anuais;
5% do percentual de frequência anual estimada</t>
        </r>
      </text>
    </comment>
  </commentList>
</comments>
</file>

<file path=xl/comments3.xml><?xml version="1.0" encoding="utf-8"?>
<comments xmlns="http://schemas.openxmlformats.org/spreadsheetml/2006/main">
  <authors>
    <author>Deilson Pires Cavalcante</author>
  </authors>
  <commentList>
    <comment ref="F22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Horas trabalhadas (22h às 7h) = 9h; 
hora noturna = 52,5min; 
hora normal = 60min; plantões mês = 13 (13 plantões no mês conforme sindbombeirosdf)</t>
        </r>
      </text>
    </comment>
    <comment ref="J59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</t>
        </r>
      </text>
    </comment>
    <comment ref="J60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laborar 56 meses, multiplicado por 1/3 férias x o valor da remuneração</t>
        </r>
      </text>
    </comment>
    <comment ref="J6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Conforme previsão na CCT</t>
        </r>
      </text>
    </comment>
    <comment ref="J7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1/12 por ser um mês de aviso prévio e 5% percentual do IBGE para demissão na vigência do contrato de funcionário</t>
        </r>
      </text>
    </comment>
    <comment ref="J7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8% percentual legal; 50% multa das somas do depósito do FGTS demissão justa causa; 90% considerando que 10% dos funcionários pedem contas antes da finalização, restam 90%; 1 representa o salário o qual é somado pelos indices de férias, adicional de férias e 13º salário.</t>
        </r>
      </text>
    </comment>
    <comment ref="J7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indenização de 7 dias corridos caso recisão de contrato sem justo motivo e conceda aviso prévio, 7 dias, 30(dias mês), 12(meses ano); 0,15 corresponde à 15% de demissão nessa situação conforme CCT da categoria.</t>
        </r>
      </text>
    </comment>
    <comment ref="J83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 o funcionário terá 5 meses de férias pelo período supostamente de 60 meses do contrato, trabalhando 56 meses.</t>
        </r>
      </text>
    </comment>
    <comment ref="J84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de licença por 365 dias anuais, e 30% frequência anual estimada (empregados que faltarão 5 dias no ano).</t>
        </r>
      </text>
    </comment>
    <comment ref="J8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previstos para licença paternidade;
365 dias anuais;
1% da frequência anual estimada pelo IBGE</t>
        </r>
      </text>
    </comment>
    <comment ref="J8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considerados faltas legais:
3 dias no ano por casamento;
2 dias por morte de familiar;
1 dia como testemunha, 1 dia para registro do filho e 1 dia para justiça do trabalho.</t>
        </r>
      </text>
    </comment>
    <comment ref="J8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15 dias de licença;
365 dias anuais;
5% do percentual de frequência anual estimada</t>
        </r>
      </text>
    </comment>
  </commentList>
</comments>
</file>

<file path=xl/comments4.xml><?xml version="1.0" encoding="utf-8"?>
<comments xmlns="http://schemas.openxmlformats.org/spreadsheetml/2006/main">
  <authors>
    <author>Deilson Pires Cavalcante</author>
  </authors>
  <commentList>
    <comment ref="F22" authorId="0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Horas trabalhadas (22h às 7h) = 9h; 
hora noturna = 52,5min; 
hora normal = 60min; plantões mês = 13 (13 plantões no mês conforme sindbombeirosdf)</t>
        </r>
      </text>
    </comment>
  </commentList>
</comments>
</file>

<file path=xl/sharedStrings.xml><?xml version="1.0" encoding="utf-8"?>
<sst xmlns="http://schemas.openxmlformats.org/spreadsheetml/2006/main" count="1207" uniqueCount="168">
  <si>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</si>
  <si>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</si>
  <si>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</si>
  <si>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</si>
  <si>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</si>
  <si>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</si>
  <si>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</si>
  <si>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</si>
  <si>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</si>
  <si>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</si>
  <si>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</si>
  <si>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</si>
  <si>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</si>
  <si>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</si>
  <si>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</si>
  <si>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1 Composição da Remuneração Valor (R$)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</si>
  <si>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</si>
  <si>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</si>
  <si>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</si>
  <si>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</si>
  <si>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</si>
  <si>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</si>
  <si>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</si>
  <si>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</si>
  <si>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</si>
  <si>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</si>
  <si>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</si>
  <si>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</si>
  <si>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2 Benefícios Mensais e Diários Valor (R$)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</si>
  <si>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</si>
  <si>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</si>
  <si>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</si>
  <si>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</si>
  <si>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</si>
  <si>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3 Insumos Diversos Valor (R$)</t>
  </si>
  <si>
    <t>Total de Insumos diversos</t>
  </si>
  <si>
    <t>Uniformes</t>
  </si>
  <si>
    <t>TOTAL</t>
  </si>
  <si>
    <t>4 ENCARGOS SOCIAIS E TRABALHISTAS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</si>
  <si>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</si>
  <si>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</si>
  <si>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</si>
  <si>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</si>
  <si>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</si>
  <si>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</si>
  <si>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</si>
  <si>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</si>
  <si>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4.1 Encargos previdenciários e FGTS</t>
  </si>
  <si>
    <t>Valor (R$)</t>
  </si>
  <si>
    <t>%</t>
  </si>
  <si>
    <t>4.2 13º Salário e Adicional de Férias</t>
  </si>
  <si>
    <t>13º Salário</t>
  </si>
  <si>
    <t>Adicional de Férias</t>
  </si>
  <si>
    <t>Subtotal</t>
  </si>
  <si>
    <t>Incidência do Submódulo 4.1 sobre 13º Salário e Adicional de Férias</t>
  </si>
  <si>
    <t>Total</t>
  </si>
  <si>
    <t>4.3 Afastamento Maternidade</t>
  </si>
  <si>
    <t>Afastamento maternidade</t>
  </si>
  <si>
    <t>Incidência do Submódulo 4.1 sobre afastamento maternidade</t>
  </si>
  <si>
    <t>4.4 Provisão para rescisão</t>
  </si>
  <si>
    <t>Aviso prévio indenizado</t>
  </si>
  <si>
    <t>Incidência do FGTS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</si>
  <si>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</si>
  <si>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</si>
  <si>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</si>
  <si>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</si>
  <si>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4.5 Composição do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</si>
  <si>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</si>
  <si>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</si>
  <si>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</si>
  <si>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</si>
  <si>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</si>
  <si>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</si>
  <si>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</si>
  <si>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</si>
  <si>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</si>
  <si>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</si>
  <si>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</si>
  <si>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</si>
  <si>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</si>
  <si>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</si>
  <si>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</si>
  <si>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</si>
  <si>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</si>
  <si>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</si>
  <si>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</si>
  <si>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</si>
  <si>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</si>
  <si>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</si>
  <si>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</si>
  <si>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</si>
  <si>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</si>
  <si>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</si>
  <si>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</si>
  <si>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</si>
  <si>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</si>
  <si>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</si>
  <si>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</si>
  <si>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</si>
  <si>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</si>
  <si>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</si>
  <si>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</si>
  <si>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</si>
  <si>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</si>
  <si>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</si>
  <si>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</si>
  <si>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</si>
  <si>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</si>
  <si>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</si>
  <si>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</si>
  <si>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</si>
  <si>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</si>
  <si>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</si>
  <si>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</si>
  <si>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</si>
  <si>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</si>
  <si>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</si>
  <si>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</si>
  <si>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</si>
  <si>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</si>
  <si>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</si>
  <si>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</si>
  <si>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</si>
  <si>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</si>
  <si>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</si>
  <si>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</si>
  <si>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</si>
  <si>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</si>
  <si>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</si>
  <si>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</si>
  <si>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</si>
  <si>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</si>
  <si>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</si>
  <si>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</si>
  <si>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Outros (Contribuição Assistencial Patronal)</t>
  </si>
  <si>
    <t>Aviso Prévio estimado (mais econômico)</t>
  </si>
  <si>
    <t>Encargos Previdenciários e FGTS</t>
  </si>
  <si>
    <t>PIS</t>
  </si>
  <si>
    <t>COFINS</t>
  </si>
  <si>
    <t>ISS</t>
  </si>
  <si>
    <t xml:space="preserve">Serviços Administrativos </t>
  </si>
  <si>
    <t>III</t>
  </si>
  <si>
    <t>IV</t>
  </si>
  <si>
    <t>Vlr unitário</t>
  </si>
  <si>
    <t>Quantidade</t>
  </si>
  <si>
    <t>Meses</t>
  </si>
  <si>
    <t xml:space="preserve">Valor </t>
  </si>
  <si>
    <t xml:space="preserve">VALOR TOTAL DOS SERVIÇOS </t>
  </si>
  <si>
    <t xml:space="preserve">DISCRIMINAÇÃO DOS SERVIÇOS </t>
  </si>
  <si>
    <t xml:space="preserve">Tipo de serviços </t>
  </si>
  <si>
    <t>Grupo 2</t>
  </si>
  <si>
    <t>Bombeiro Civil Diurno</t>
  </si>
  <si>
    <t>Bombeiro Civil Noturno</t>
  </si>
  <si>
    <t>Bombeiro Civil Lider</t>
  </si>
  <si>
    <t>Bombeiro Civil Mestre</t>
  </si>
  <si>
    <t>Convenção Coletiva do Trabalho</t>
  </si>
  <si>
    <t>322/2014 - MTE-DF</t>
  </si>
  <si>
    <t>Adicional de periculosidade (30%) Lei 11.901/09</t>
  </si>
  <si>
    <t>menor valor pesquisado dividido por 6 x12(contratados x ano)</t>
  </si>
  <si>
    <t>Materiais/equipamentos</t>
  </si>
  <si>
    <t>O desconto fica maior que o benefício</t>
  </si>
  <si>
    <t>Posto(6)</t>
  </si>
  <si>
    <t>BOMBEIRO CIVIL DIURNO</t>
  </si>
  <si>
    <t>Posto(4)</t>
  </si>
  <si>
    <t>BOMBEIRO CIVIL NOTURNO</t>
  </si>
  <si>
    <t>Posto(1)</t>
  </si>
  <si>
    <t>BOMBEIRO CIVIL LIDER</t>
  </si>
  <si>
    <t>BOMBEIRO CIVIL 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</si>
</sst>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0_-;\-* #,##0.0000_-;_-* &quot;-&quot;??_-;_-@_-"/>
    <numFmt numFmtId="165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0" xfId="0" applyFont="1"/>
    <xf numFmtId="10" fontId="0" fillId="0" borderId="0" xfId="3" applyNumberFormat="1" applyFont="1"/>
    <xf numFmtId="44" fontId="0" fillId="0" borderId="1" xfId="0" applyNumberFormat="1" applyBorder="1" applyAlignment="1"/>
    <xf numFmtId="44" fontId="0" fillId="0" borderId="4" xfId="0" applyNumberFormat="1" applyBorder="1" applyAlignment="1"/>
    <xf numFmtId="10" fontId="0" fillId="0" borderId="0" xfId="0" applyNumberFormat="1"/>
    <xf numFmtId="164" fontId="0" fillId="0" borderId="0" xfId="1" applyNumberFormat="1" applyFont="1"/>
    <xf numFmtId="10" fontId="0" fillId="0" borderId="0" xfId="2" applyNumberFormat="1" applyFont="1"/>
    <xf numFmtId="14" fontId="3" fillId="0" borderId="1" xfId="0" applyNumberFormat="1" applyFont="1" applyBorder="1"/>
    <xf numFmtId="0" fontId="4" fillId="0" borderId="1" xfId="0" applyFont="1" applyBorder="1"/>
    <xf numFmtId="2" fontId="0" fillId="0" borderId="0" xfId="0" applyNumberFormat="1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6" fillId="0" borderId="1" xfId="0" applyFont="1" applyBorder="1"/>
    <xf numFmtId="165" fontId="6" fillId="0" borderId="1" xfId="0" applyNumberFormat="1" applyFont="1" applyBorder="1"/>
    <xf numFmtId="165" fontId="5" fillId="0" borderId="1" xfId="0" applyNumberFormat="1" applyFont="1" applyBorder="1"/>
    <xf numFmtId="0" fontId="6" fillId="0" borderId="2" xfId="0" applyFont="1" applyBorder="1"/>
    <xf numFmtId="44" fontId="6" fillId="0" borderId="1" xfId="2" applyFont="1" applyBorder="1" applyAlignment="1"/>
    <xf numFmtId="44" fontId="6" fillId="0" borderId="4" xfId="2" applyFont="1" applyBorder="1" applyAlignment="1"/>
    <xf numFmtId="0" fontId="6" fillId="0" borderId="0" xfId="0" applyFont="1"/>
    <xf numFmtId="0" fontId="6" fillId="0" borderId="1" xfId="0" applyFont="1" applyBorder="1" applyAlignment="1">
      <alignment horizontal="center"/>
    </xf>
    <xf numFmtId="44" fontId="6" fillId="0" borderId="1" xfId="0" applyNumberFormat="1" applyFont="1" applyBorder="1" applyAlignment="1"/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44" fontId="6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4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43" fontId="1" fillId="0" borderId="1" xfId="1" applyFont="1" applyBorder="1"/>
    <xf numFmtId="14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44" fontId="1" fillId="0" borderId="1" xfId="2" applyFont="1" applyBorder="1" applyAlignment="1">
      <alignment horizontal="center"/>
    </xf>
    <xf numFmtId="44" fontId="9" fillId="0" borderId="1" xfId="2" applyFont="1" applyBorder="1" applyAlignment="1">
      <alignment horizontal="center"/>
    </xf>
    <xf numFmtId="44" fontId="9" fillId="0" borderId="2" xfId="2" applyFont="1" applyBorder="1" applyAlignment="1">
      <alignment horizontal="center"/>
    </xf>
    <xf numFmtId="44" fontId="9" fillId="0" borderId="3" xfId="2" applyFont="1" applyBorder="1" applyAlignment="1">
      <alignment horizontal="center"/>
    </xf>
    <xf numFmtId="44" fontId="9" fillId="0" borderId="4" xfId="2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44" fontId="9" fillId="2" borderId="1" xfId="2" applyFont="1" applyFill="1" applyBorder="1" applyAlignment="1">
      <alignment horizontal="center"/>
    </xf>
    <xf numFmtId="44" fontId="9" fillId="2" borderId="2" xfId="2" applyFont="1" applyFill="1" applyBorder="1" applyAlignment="1">
      <alignment horizontal="center"/>
    </xf>
    <xf numFmtId="44" fontId="9" fillId="2" borderId="3" xfId="2" applyFont="1" applyFill="1" applyBorder="1" applyAlignment="1">
      <alignment horizontal="center"/>
    </xf>
    <xf numFmtId="44" fontId="9" fillId="2" borderId="4" xfId="2" applyFont="1" applyFill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2" fillId="0" borderId="1" xfId="3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10" fontId="14" fillId="0" borderId="1" xfId="3" applyNumberFormat="1" applyFont="1" applyBorder="1" applyAlignment="1">
      <alignment horizontal="center"/>
    </xf>
    <xf numFmtId="44" fontId="6" fillId="0" borderId="1" xfId="2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10" fontId="6" fillId="0" borderId="1" xfId="3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7"/>
  <sheetViews>
    <sheetView tabSelected="1" view="pageBreakPreview" zoomScaleSheetLayoutView="100" workbookViewId="0">
      <selection activeCell="E40" sqref="E40:G40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1.5703125" bestFit="1" customWidth="1"/>
  </cols>
  <sheetData>
    <row r="1" spans="1:9" x14ac:dyDescent="0.25">
      <c r="A1" s="49" t="s">
        <v>162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A2" s="49"/>
      <c r="B2" s="50"/>
      <c r="C2" s="50"/>
      <c r="D2" s="50"/>
      <c r="E2" s="50"/>
      <c r="F2" s="50"/>
      <c r="G2" s="50"/>
      <c r="H2" s="50"/>
      <c r="I2" s="50"/>
    </row>
    <row r="4" spans="1:9" x14ac:dyDescent="0.25">
      <c r="A4" s="1" t="s">
        <v>0</v>
      </c>
      <c r="B4" s="51" t="s">
        <v>1</v>
      </c>
      <c r="C4" s="52"/>
      <c r="D4" s="52"/>
      <c r="E4" s="52"/>
      <c r="F4" s="52"/>
      <c r="G4" s="52"/>
      <c r="H4" s="53"/>
      <c r="I4" s="11"/>
    </row>
    <row r="5" spans="1:9" x14ac:dyDescent="0.25">
      <c r="A5" s="1" t="s">
        <v>2</v>
      </c>
      <c r="B5" s="51" t="s">
        <v>3</v>
      </c>
      <c r="C5" s="52"/>
      <c r="D5" s="52"/>
      <c r="E5" s="52"/>
      <c r="F5" s="52"/>
      <c r="G5" s="52"/>
      <c r="H5" s="53"/>
      <c r="I5" s="33" t="s">
        <v>132</v>
      </c>
    </row>
    <row r="6" spans="1:9" x14ac:dyDescent="0.25">
      <c r="A6" s="1" t="s">
        <v>4</v>
      </c>
      <c r="B6" s="40" t="s">
        <v>155</v>
      </c>
      <c r="C6" s="40"/>
      <c r="D6" s="40"/>
      <c r="E6" s="40"/>
      <c r="F6" s="40"/>
      <c r="G6" s="40"/>
      <c r="H6" s="40"/>
      <c r="I6" s="33" t="s">
        <v>156</v>
      </c>
    </row>
    <row r="7" spans="1:9" x14ac:dyDescent="0.25">
      <c r="A7" s="1" t="s">
        <v>5</v>
      </c>
      <c r="B7" s="51" t="s">
        <v>6</v>
      </c>
      <c r="C7" s="52"/>
      <c r="D7" s="52"/>
      <c r="E7" s="52"/>
      <c r="F7" s="52"/>
      <c r="G7" s="52"/>
      <c r="H7" s="53"/>
      <c r="I7" s="33">
        <v>12</v>
      </c>
    </row>
    <row r="9" spans="1:9" x14ac:dyDescent="0.25">
      <c r="A9" s="54" t="s">
        <v>8</v>
      </c>
      <c r="B9" s="54"/>
      <c r="C9" s="54"/>
      <c r="D9" s="54" t="s">
        <v>9</v>
      </c>
      <c r="E9" s="54"/>
      <c r="F9" s="54"/>
      <c r="G9" s="54" t="s">
        <v>7</v>
      </c>
      <c r="H9" s="54"/>
      <c r="I9" s="54"/>
    </row>
    <row r="10" spans="1:9" x14ac:dyDescent="0.25">
      <c r="A10" s="42" t="s">
        <v>140</v>
      </c>
      <c r="B10" s="43"/>
      <c r="C10" s="44"/>
      <c r="D10" s="42" t="s">
        <v>161</v>
      </c>
      <c r="E10" s="43"/>
      <c r="F10" s="44"/>
      <c r="G10" s="45">
        <v>12</v>
      </c>
      <c r="H10" s="46"/>
      <c r="I10" s="47"/>
    </row>
    <row r="12" spans="1:9" x14ac:dyDescent="0.25">
      <c r="A12" s="42" t="s">
        <v>10</v>
      </c>
      <c r="B12" s="43"/>
      <c r="C12" s="43"/>
      <c r="D12" s="43"/>
      <c r="E12" s="43"/>
      <c r="F12" s="43"/>
      <c r="G12" s="43"/>
      <c r="H12" s="43"/>
      <c r="I12" s="44"/>
    </row>
    <row r="13" spans="1:9" x14ac:dyDescent="0.25">
      <c r="A13" s="1">
        <v>1</v>
      </c>
      <c r="B13" s="48" t="s">
        <v>11</v>
      </c>
      <c r="C13" s="48"/>
      <c r="D13" s="48"/>
      <c r="E13" s="48"/>
      <c r="F13" s="48"/>
      <c r="G13" s="48"/>
      <c r="H13" s="48"/>
      <c r="I13" s="12"/>
    </row>
    <row r="14" spans="1:9" x14ac:dyDescent="0.25">
      <c r="A14" s="1">
        <v>2</v>
      </c>
      <c r="B14" s="48" t="s">
        <v>12</v>
      </c>
      <c r="C14" s="48"/>
      <c r="D14" s="48"/>
      <c r="E14" s="48"/>
      <c r="F14" s="48"/>
      <c r="G14" s="48"/>
      <c r="H14" s="48"/>
      <c r="I14" s="34">
        <v>2144.15</v>
      </c>
    </row>
    <row r="15" spans="1:9" x14ac:dyDescent="0.25">
      <c r="A15" s="1">
        <v>3</v>
      </c>
      <c r="B15" s="48" t="s">
        <v>13</v>
      </c>
      <c r="C15" s="48"/>
      <c r="D15" s="48"/>
      <c r="E15" s="48"/>
      <c r="F15" s="48"/>
      <c r="G15" s="48"/>
      <c r="H15" s="48"/>
      <c r="I15" s="33" t="s">
        <v>151</v>
      </c>
    </row>
    <row r="16" spans="1:9" x14ac:dyDescent="0.25">
      <c r="A16" s="1">
        <v>4</v>
      </c>
      <c r="B16" s="48" t="s">
        <v>14</v>
      </c>
      <c r="C16" s="48"/>
      <c r="D16" s="48"/>
      <c r="E16" s="48"/>
      <c r="F16" s="48"/>
      <c r="G16" s="48"/>
      <c r="H16" s="48"/>
      <c r="I16" s="35">
        <v>41640</v>
      </c>
    </row>
    <row r="18" spans="1:9" x14ac:dyDescent="0.25">
      <c r="A18" s="54" t="s">
        <v>15</v>
      </c>
      <c r="B18" s="54"/>
      <c r="C18" s="54"/>
      <c r="D18" s="54"/>
      <c r="E18" s="54"/>
      <c r="F18" s="54"/>
      <c r="G18" s="54"/>
      <c r="H18" s="54"/>
    </row>
    <row r="19" spans="1:9" x14ac:dyDescent="0.25">
      <c r="A19" s="1" t="s">
        <v>0</v>
      </c>
      <c r="B19" s="48" t="s">
        <v>17</v>
      </c>
      <c r="C19" s="48"/>
      <c r="D19" s="48"/>
      <c r="E19" s="48"/>
      <c r="F19" s="56">
        <v>2144.15</v>
      </c>
      <c r="G19" s="56"/>
      <c r="H19" s="56"/>
    </row>
    <row r="20" spans="1:9" x14ac:dyDescent="0.25">
      <c r="A20" s="1" t="s">
        <v>2</v>
      </c>
      <c r="B20" s="48" t="s">
        <v>157</v>
      </c>
      <c r="C20" s="48"/>
      <c r="D20" s="48"/>
      <c r="E20" s="48"/>
      <c r="F20" s="55">
        <f>(F19)*0.3</f>
        <v>643.25</v>
      </c>
      <c r="G20" s="55"/>
      <c r="H20" s="55"/>
    </row>
    <row r="21" spans="1:9" x14ac:dyDescent="0.25">
      <c r="A21" s="1" t="s">
        <v>4</v>
      </c>
      <c r="B21" s="48" t="s">
        <v>18</v>
      </c>
      <c r="C21" s="48"/>
      <c r="D21" s="48"/>
      <c r="E21" s="48"/>
      <c r="F21" s="55">
        <v>0</v>
      </c>
      <c r="G21" s="55"/>
      <c r="H21" s="55"/>
    </row>
    <row r="22" spans="1:9" x14ac:dyDescent="0.25">
      <c r="A22" s="1" t="s">
        <v>5</v>
      </c>
      <c r="B22" s="48" t="s">
        <v>19</v>
      </c>
      <c r="C22" s="48"/>
      <c r="D22" s="48"/>
      <c r="E22" s="48"/>
      <c r="F22" s="55">
        <v>0</v>
      </c>
      <c r="G22" s="55"/>
      <c r="H22" s="55"/>
    </row>
    <row r="23" spans="1:9" x14ac:dyDescent="0.25">
      <c r="A23" s="1" t="s">
        <v>20</v>
      </c>
      <c r="B23" s="48" t="s">
        <v>21</v>
      </c>
      <c r="C23" s="48"/>
      <c r="D23" s="48"/>
      <c r="E23" s="48"/>
      <c r="F23" s="55">
        <v>0</v>
      </c>
      <c r="G23" s="55"/>
      <c r="H23" s="55"/>
    </row>
    <row r="24" spans="1:9" x14ac:dyDescent="0.25">
      <c r="A24" s="1" t="s">
        <v>22</v>
      </c>
      <c r="B24" s="48" t="s">
        <v>23</v>
      </c>
      <c r="C24" s="48"/>
      <c r="D24" s="48"/>
      <c r="E24" s="48"/>
      <c r="F24" s="55">
        <v>0</v>
      </c>
      <c r="G24" s="55"/>
      <c r="H24" s="55"/>
    </row>
    <row r="25" spans="1:9" x14ac:dyDescent="0.25">
      <c r="A25" s="1" t="s">
        <v>24</v>
      </c>
      <c r="B25" s="48" t="s">
        <v>25</v>
      </c>
      <c r="C25" s="48"/>
      <c r="D25" s="48"/>
      <c r="E25" s="48"/>
      <c r="F25" s="55">
        <v>0</v>
      </c>
      <c r="G25" s="55"/>
      <c r="H25" s="55"/>
    </row>
    <row r="26" spans="1:9" x14ac:dyDescent="0.25">
      <c r="A26" s="1" t="s">
        <v>26</v>
      </c>
      <c r="B26" s="48" t="s">
        <v>27</v>
      </c>
      <c r="C26" s="48"/>
      <c r="D26" s="48"/>
      <c r="E26" s="48"/>
      <c r="F26" s="55">
        <v>0</v>
      </c>
      <c r="G26" s="55"/>
      <c r="H26" s="55"/>
    </row>
    <row r="27" spans="1:9" x14ac:dyDescent="0.25">
      <c r="A27" s="1"/>
      <c r="B27" s="48" t="s">
        <v>16</v>
      </c>
      <c r="C27" s="48"/>
      <c r="D27" s="48"/>
      <c r="E27" s="48"/>
      <c r="F27" s="55">
        <f>SUM(F19:H26)</f>
        <v>2787.4</v>
      </c>
      <c r="G27" s="55"/>
      <c r="H27" s="55"/>
    </row>
    <row r="29" spans="1:9" x14ac:dyDescent="0.25">
      <c r="A29" s="54" t="s">
        <v>28</v>
      </c>
      <c r="B29" s="54"/>
      <c r="C29" s="54"/>
      <c r="D29" s="54"/>
      <c r="E29" s="54"/>
      <c r="F29" s="54"/>
      <c r="G29" s="54"/>
      <c r="H29" s="54"/>
      <c r="I29" s="54"/>
    </row>
    <row r="30" spans="1:9" x14ac:dyDescent="0.25">
      <c r="A30" s="1" t="s">
        <v>0</v>
      </c>
      <c r="B30" s="48" t="s">
        <v>30</v>
      </c>
      <c r="C30" s="48"/>
      <c r="D30" s="48"/>
      <c r="E30" s="48"/>
      <c r="F30" s="48"/>
      <c r="G30" s="56" t="s">
        <v>160</v>
      </c>
      <c r="H30" s="56"/>
      <c r="I30" s="56"/>
    </row>
    <row r="31" spans="1:9" x14ac:dyDescent="0.25">
      <c r="A31" s="1" t="s">
        <v>2</v>
      </c>
      <c r="B31" s="48" t="s">
        <v>31</v>
      </c>
      <c r="C31" s="48"/>
      <c r="D31" s="48"/>
      <c r="E31" s="48"/>
      <c r="F31" s="48"/>
      <c r="G31" s="56">
        <f>20*13</f>
        <v>260</v>
      </c>
      <c r="H31" s="56"/>
      <c r="I31" s="56"/>
    </row>
    <row r="32" spans="1:9" x14ac:dyDescent="0.25">
      <c r="A32" s="1" t="s">
        <v>4</v>
      </c>
      <c r="B32" s="48" t="s">
        <v>133</v>
      </c>
      <c r="C32" s="48"/>
      <c r="D32" s="48"/>
      <c r="E32" s="48"/>
      <c r="F32" s="48"/>
      <c r="G32" s="56">
        <v>62.03</v>
      </c>
      <c r="H32" s="56"/>
      <c r="I32" s="56"/>
    </row>
    <row r="33" spans="1:10" x14ac:dyDescent="0.25">
      <c r="A33" s="1" t="s">
        <v>5</v>
      </c>
      <c r="B33" s="48" t="s">
        <v>32</v>
      </c>
      <c r="C33" s="48"/>
      <c r="D33" s="48"/>
      <c r="E33" s="48"/>
      <c r="F33" s="48"/>
      <c r="G33" s="56">
        <v>0</v>
      </c>
      <c r="H33" s="56"/>
      <c r="I33" s="56"/>
    </row>
    <row r="34" spans="1:10" x14ac:dyDescent="0.25">
      <c r="A34" s="1" t="s">
        <v>20</v>
      </c>
      <c r="B34" s="48" t="s">
        <v>33</v>
      </c>
      <c r="C34" s="48"/>
      <c r="D34" s="48"/>
      <c r="E34" s="48"/>
      <c r="F34" s="48"/>
      <c r="G34" s="56"/>
      <c r="H34" s="56"/>
      <c r="I34" s="56"/>
    </row>
    <row r="35" spans="1:10" x14ac:dyDescent="0.25">
      <c r="A35" s="1" t="s">
        <v>22</v>
      </c>
      <c r="B35" s="48" t="s">
        <v>134</v>
      </c>
      <c r="C35" s="48"/>
      <c r="D35" s="48"/>
      <c r="E35" s="48"/>
      <c r="F35" s="48"/>
      <c r="G35" s="56">
        <v>0</v>
      </c>
      <c r="H35" s="56"/>
      <c r="I35" s="56"/>
      <c r="J35" s="13"/>
    </row>
    <row r="36" spans="1:10" x14ac:dyDescent="0.25">
      <c r="A36" s="1"/>
      <c r="B36" s="48" t="s">
        <v>29</v>
      </c>
      <c r="C36" s="48"/>
      <c r="D36" s="48"/>
      <c r="E36" s="48"/>
      <c r="F36" s="48"/>
      <c r="G36" s="57">
        <f>SUM(G30:I35)</f>
        <v>322.02999999999997</v>
      </c>
      <c r="H36" s="58"/>
      <c r="I36" s="59"/>
    </row>
    <row r="38" spans="1:10" x14ac:dyDescent="0.25">
      <c r="A38" s="60" t="s">
        <v>34</v>
      </c>
      <c r="B38" s="60"/>
      <c r="C38" s="60"/>
      <c r="D38" s="60"/>
      <c r="E38" s="60"/>
      <c r="F38" s="60"/>
      <c r="G38" s="60"/>
      <c r="H38" s="14"/>
    </row>
    <row r="39" spans="1:10" x14ac:dyDescent="0.25">
      <c r="A39" s="15" t="s">
        <v>0</v>
      </c>
      <c r="B39" s="61" t="s">
        <v>36</v>
      </c>
      <c r="C39" s="61"/>
      <c r="D39" s="61"/>
      <c r="E39" s="62">
        <f>947/12</f>
        <v>78.92</v>
      </c>
      <c r="F39" s="62"/>
      <c r="G39" s="62"/>
      <c r="H39" s="14"/>
    </row>
    <row r="40" spans="1:10" x14ac:dyDescent="0.25">
      <c r="A40" s="15" t="s">
        <v>2</v>
      </c>
      <c r="B40" s="61" t="s">
        <v>159</v>
      </c>
      <c r="C40" s="61"/>
      <c r="D40" s="61"/>
      <c r="E40" s="62">
        <f>(55131.2/23)/12</f>
        <v>199.75</v>
      </c>
      <c r="F40" s="62"/>
      <c r="G40" s="62"/>
      <c r="H40" s="14"/>
      <c r="I40" t="s">
        <v>158</v>
      </c>
    </row>
    <row r="41" spans="1:10" x14ac:dyDescent="0.25">
      <c r="A41" s="15" t="s">
        <v>4</v>
      </c>
      <c r="B41" s="61"/>
      <c r="C41" s="61"/>
      <c r="D41" s="61"/>
      <c r="E41" s="62">
        <v>0</v>
      </c>
      <c r="F41" s="62"/>
      <c r="G41" s="62"/>
      <c r="H41" s="14"/>
    </row>
    <row r="42" spans="1:10" x14ac:dyDescent="0.25">
      <c r="A42" s="15" t="s">
        <v>5</v>
      </c>
      <c r="B42" s="61"/>
      <c r="C42" s="61"/>
      <c r="D42" s="61"/>
      <c r="E42" s="62">
        <v>0</v>
      </c>
      <c r="F42" s="62"/>
      <c r="G42" s="62"/>
      <c r="H42" s="14"/>
    </row>
    <row r="43" spans="1:10" x14ac:dyDescent="0.25">
      <c r="A43" s="15"/>
      <c r="B43" s="41" t="s">
        <v>35</v>
      </c>
      <c r="C43" s="41"/>
      <c r="D43" s="41"/>
      <c r="E43" s="63">
        <f>SUM(E39:G42)</f>
        <v>278.67</v>
      </c>
      <c r="F43" s="64"/>
      <c r="G43" s="65"/>
      <c r="H43" s="14"/>
    </row>
    <row r="45" spans="1:10" x14ac:dyDescent="0.25">
      <c r="A45" s="54" t="s">
        <v>38</v>
      </c>
      <c r="B45" s="54"/>
      <c r="C45" s="54"/>
      <c r="D45" s="54"/>
      <c r="E45" s="54"/>
      <c r="F45" s="54"/>
      <c r="G45" s="54"/>
      <c r="H45" s="54"/>
      <c r="I45" s="54"/>
    </row>
    <row r="46" spans="1:10" x14ac:dyDescent="0.25">
      <c r="A46" s="54" t="s">
        <v>47</v>
      </c>
      <c r="B46" s="54"/>
      <c r="C46" s="54"/>
      <c r="D46" s="54"/>
      <c r="E46" s="54"/>
      <c r="F46" s="54" t="s">
        <v>49</v>
      </c>
      <c r="G46" s="54"/>
      <c r="H46" s="54" t="s">
        <v>48</v>
      </c>
      <c r="I46" s="54"/>
    </row>
    <row r="47" spans="1:10" x14ac:dyDescent="0.25">
      <c r="A47" s="1" t="s">
        <v>0</v>
      </c>
      <c r="B47" s="48" t="s">
        <v>39</v>
      </c>
      <c r="C47" s="48"/>
      <c r="D47" s="48"/>
      <c r="E47" s="48"/>
      <c r="F47" s="66">
        <v>0.2</v>
      </c>
      <c r="G47" s="66"/>
      <c r="H47" s="67">
        <f>F47*$F$27</f>
        <v>557.48</v>
      </c>
      <c r="I47" s="54"/>
    </row>
    <row r="48" spans="1:10" x14ac:dyDescent="0.25">
      <c r="A48" s="1" t="s">
        <v>2</v>
      </c>
      <c r="B48" s="48" t="s">
        <v>40</v>
      </c>
      <c r="C48" s="48"/>
      <c r="D48" s="48"/>
      <c r="E48" s="48"/>
      <c r="F48" s="66">
        <v>1.4999999999999999E-2</v>
      </c>
      <c r="G48" s="66"/>
      <c r="H48" s="67">
        <f t="shared" ref="H48:H54" si="0">F48*$F$27</f>
        <v>41.81</v>
      </c>
      <c r="I48" s="54"/>
    </row>
    <row r="49" spans="1:11" x14ac:dyDescent="0.25">
      <c r="A49" s="1" t="s">
        <v>4</v>
      </c>
      <c r="B49" s="48" t="s">
        <v>41</v>
      </c>
      <c r="C49" s="48"/>
      <c r="D49" s="48"/>
      <c r="E49" s="48"/>
      <c r="F49" s="66">
        <v>0.01</v>
      </c>
      <c r="G49" s="66"/>
      <c r="H49" s="67">
        <f t="shared" si="0"/>
        <v>27.87</v>
      </c>
      <c r="I49" s="54"/>
    </row>
    <row r="50" spans="1:11" x14ac:dyDescent="0.25">
      <c r="A50" s="1" t="s">
        <v>5</v>
      </c>
      <c r="B50" s="48" t="s">
        <v>42</v>
      </c>
      <c r="C50" s="48"/>
      <c r="D50" s="48"/>
      <c r="E50" s="48"/>
      <c r="F50" s="66">
        <v>2E-3</v>
      </c>
      <c r="G50" s="66"/>
      <c r="H50" s="67">
        <f t="shared" si="0"/>
        <v>5.57</v>
      </c>
      <c r="I50" s="54"/>
    </row>
    <row r="51" spans="1:11" x14ac:dyDescent="0.25">
      <c r="A51" s="1" t="s">
        <v>20</v>
      </c>
      <c r="B51" s="48" t="s">
        <v>43</v>
      </c>
      <c r="C51" s="48"/>
      <c r="D51" s="48"/>
      <c r="E51" s="48"/>
      <c r="F51" s="66">
        <v>2.5000000000000001E-2</v>
      </c>
      <c r="G51" s="66"/>
      <c r="H51" s="67">
        <f t="shared" si="0"/>
        <v>69.69</v>
      </c>
      <c r="I51" s="54"/>
    </row>
    <row r="52" spans="1:11" x14ac:dyDescent="0.25">
      <c r="A52" s="1" t="s">
        <v>22</v>
      </c>
      <c r="B52" s="48" t="s">
        <v>44</v>
      </c>
      <c r="C52" s="48"/>
      <c r="D52" s="48"/>
      <c r="E52" s="48"/>
      <c r="F52" s="66">
        <v>0.08</v>
      </c>
      <c r="G52" s="66"/>
      <c r="H52" s="67">
        <f t="shared" si="0"/>
        <v>222.99</v>
      </c>
      <c r="I52" s="54"/>
    </row>
    <row r="53" spans="1:11" x14ac:dyDescent="0.25">
      <c r="A53" s="1" t="s">
        <v>24</v>
      </c>
      <c r="B53" s="48" t="s">
        <v>45</v>
      </c>
      <c r="C53" s="48"/>
      <c r="D53" s="48"/>
      <c r="E53" s="48"/>
      <c r="F53" s="69">
        <v>0.03</v>
      </c>
      <c r="G53" s="69"/>
      <c r="H53" s="67">
        <f t="shared" si="0"/>
        <v>83.62</v>
      </c>
      <c r="I53" s="54"/>
      <c r="J53" s="4"/>
    </row>
    <row r="54" spans="1:11" x14ac:dyDescent="0.25">
      <c r="A54" s="1" t="s">
        <v>26</v>
      </c>
      <c r="B54" s="48" t="s">
        <v>46</v>
      </c>
      <c r="C54" s="48"/>
      <c r="D54" s="48"/>
      <c r="E54" s="48"/>
      <c r="F54" s="66">
        <v>6.0000000000000001E-3</v>
      </c>
      <c r="G54" s="66"/>
      <c r="H54" s="67">
        <f t="shared" si="0"/>
        <v>16.72</v>
      </c>
      <c r="I54" s="54"/>
    </row>
    <row r="55" spans="1:11" x14ac:dyDescent="0.25">
      <c r="A55" s="1"/>
      <c r="B55" s="51" t="s">
        <v>37</v>
      </c>
      <c r="C55" s="52"/>
      <c r="D55" s="52"/>
      <c r="E55" s="53"/>
      <c r="F55" s="68">
        <f>SUM(F47:G54)</f>
        <v>0.36799999999999999</v>
      </c>
      <c r="G55" s="54"/>
      <c r="H55" s="67">
        <f>SUM(H47:I54)</f>
        <v>1025.75</v>
      </c>
      <c r="I55" s="54"/>
    </row>
    <row r="57" spans="1:11" x14ac:dyDescent="0.25">
      <c r="A57" s="54" t="s">
        <v>38</v>
      </c>
      <c r="B57" s="54"/>
      <c r="C57" s="54"/>
      <c r="D57" s="54"/>
      <c r="E57" s="54"/>
      <c r="F57" s="54"/>
      <c r="G57" s="54"/>
      <c r="H57" s="54"/>
      <c r="I57" s="54"/>
    </row>
    <row r="58" spans="1:11" x14ac:dyDescent="0.25">
      <c r="A58" s="54" t="s">
        <v>50</v>
      </c>
      <c r="B58" s="54"/>
      <c r="C58" s="54"/>
      <c r="D58" s="54"/>
      <c r="E58" s="54"/>
      <c r="F58" s="54"/>
      <c r="G58" s="54"/>
      <c r="H58" s="54"/>
      <c r="I58" s="39" t="s">
        <v>48</v>
      </c>
      <c r="J58" s="5"/>
    </row>
    <row r="59" spans="1:11" x14ac:dyDescent="0.25">
      <c r="A59" s="1" t="s">
        <v>0</v>
      </c>
      <c r="B59" s="48" t="s">
        <v>51</v>
      </c>
      <c r="C59" s="48"/>
      <c r="D59" s="48"/>
      <c r="E59" s="48"/>
      <c r="F59" s="48"/>
      <c r="G59" s="48"/>
      <c r="H59" s="48"/>
      <c r="I59" s="6">
        <f>$F$27*J59</f>
        <v>248.91</v>
      </c>
      <c r="J59" s="5">
        <f>(5/56)*100%</f>
        <v>8.9300000000000004E-2</v>
      </c>
    </row>
    <row r="60" spans="1:11" x14ac:dyDescent="0.25">
      <c r="A60" s="1" t="s">
        <v>2</v>
      </c>
      <c r="B60" s="48" t="s">
        <v>52</v>
      </c>
      <c r="C60" s="48"/>
      <c r="D60" s="48"/>
      <c r="E60" s="48"/>
      <c r="F60" s="48"/>
      <c r="G60" s="48"/>
      <c r="H60" s="48"/>
      <c r="I60" s="6">
        <f t="shared" ref="I60:I62" si="1">$F$27*J60</f>
        <v>83.06</v>
      </c>
      <c r="J60" s="5">
        <f>((5/56)*(1/3))*100%</f>
        <v>2.98E-2</v>
      </c>
    </row>
    <row r="61" spans="1:11" x14ac:dyDescent="0.25">
      <c r="A61" s="1"/>
      <c r="B61" s="48" t="s">
        <v>53</v>
      </c>
      <c r="C61" s="48"/>
      <c r="D61" s="48"/>
      <c r="E61" s="48"/>
      <c r="F61" s="48"/>
      <c r="G61" s="48"/>
      <c r="H61" s="48"/>
      <c r="I61" s="6">
        <f t="shared" si="1"/>
        <v>331.98</v>
      </c>
      <c r="J61" s="5">
        <f>SUM(J59:J60)</f>
        <v>0.1191</v>
      </c>
      <c r="K61" s="8"/>
    </row>
    <row r="62" spans="1:11" x14ac:dyDescent="0.25">
      <c r="A62" s="1" t="s">
        <v>4</v>
      </c>
      <c r="B62" s="48" t="s">
        <v>54</v>
      </c>
      <c r="C62" s="48"/>
      <c r="D62" s="48"/>
      <c r="E62" s="48"/>
      <c r="F62" s="48"/>
      <c r="G62" s="48"/>
      <c r="H62" s="48"/>
      <c r="I62" s="6">
        <f t="shared" si="1"/>
        <v>122.09</v>
      </c>
      <c r="J62" s="5">
        <f>F55*J61</f>
        <v>4.3799999999999999E-2</v>
      </c>
    </row>
    <row r="63" spans="1:11" x14ac:dyDescent="0.25">
      <c r="A63" s="1"/>
      <c r="B63" s="51" t="s">
        <v>55</v>
      </c>
      <c r="C63" s="52"/>
      <c r="D63" s="52"/>
      <c r="E63" s="52"/>
      <c r="F63" s="52"/>
      <c r="G63" s="52"/>
      <c r="H63" s="52"/>
      <c r="I63" s="7">
        <f>SUM(I61:I62)</f>
        <v>454.07</v>
      </c>
      <c r="J63" s="5">
        <f>SUM(J61:J62)</f>
        <v>0.16289999999999999</v>
      </c>
    </row>
    <row r="64" spans="1:11" x14ac:dyDescent="0.25">
      <c r="J64" s="5"/>
    </row>
    <row r="65" spans="1:12" x14ac:dyDescent="0.25">
      <c r="A65" s="54" t="s">
        <v>38</v>
      </c>
      <c r="B65" s="54"/>
      <c r="C65" s="54"/>
      <c r="D65" s="54"/>
      <c r="E65" s="54"/>
      <c r="F65" s="54"/>
      <c r="G65" s="54"/>
      <c r="H65" s="54"/>
      <c r="I65" s="54"/>
      <c r="J65" s="5"/>
    </row>
    <row r="66" spans="1:12" x14ac:dyDescent="0.25">
      <c r="A66" s="54" t="s">
        <v>56</v>
      </c>
      <c r="B66" s="54"/>
      <c r="C66" s="54"/>
      <c r="D66" s="54"/>
      <c r="E66" s="54"/>
      <c r="F66" s="54"/>
      <c r="G66" s="54"/>
      <c r="H66" s="54"/>
      <c r="I66" s="39" t="s">
        <v>48</v>
      </c>
      <c r="J66" s="5"/>
    </row>
    <row r="67" spans="1:12" x14ac:dyDescent="0.25">
      <c r="A67" s="1" t="s">
        <v>0</v>
      </c>
      <c r="B67" s="48" t="s">
        <v>57</v>
      </c>
      <c r="C67" s="48"/>
      <c r="D67" s="48"/>
      <c r="E67" s="48"/>
      <c r="F67" s="48"/>
      <c r="G67" s="48"/>
      <c r="H67" s="48"/>
      <c r="I67" s="6">
        <f>J67*F27</f>
        <v>0.56000000000000005</v>
      </c>
      <c r="J67" s="5">
        <f>(((5/56*4)+(5/56*4)+(1/3*5/56*4))/12*0.0025)</f>
        <v>2.0000000000000001E-4</v>
      </c>
      <c r="L67" s="5"/>
    </row>
    <row r="68" spans="1:12" x14ac:dyDescent="0.25">
      <c r="A68" s="1" t="s">
        <v>2</v>
      </c>
      <c r="B68" s="48" t="s">
        <v>58</v>
      </c>
      <c r="C68" s="48"/>
      <c r="D68" s="48"/>
      <c r="E68" s="48"/>
      <c r="F68" s="48"/>
      <c r="G68" s="48"/>
      <c r="H68" s="48"/>
      <c r="I68" s="6">
        <f>J68*F27</f>
        <v>0.28000000000000003</v>
      </c>
      <c r="J68" s="5">
        <f>F55*J67</f>
        <v>1E-4</v>
      </c>
    </row>
    <row r="69" spans="1:12" x14ac:dyDescent="0.25">
      <c r="A69" s="1"/>
      <c r="B69" s="51" t="s">
        <v>55</v>
      </c>
      <c r="C69" s="52"/>
      <c r="D69" s="52"/>
      <c r="E69" s="52"/>
      <c r="F69" s="52"/>
      <c r="G69" s="52"/>
      <c r="H69" s="52"/>
      <c r="I69" s="7">
        <f>SUM(I67:I68)</f>
        <v>0.84</v>
      </c>
      <c r="J69" s="5">
        <f>SUM(J67:J68)</f>
        <v>2.9999999999999997E-4</v>
      </c>
    </row>
    <row r="70" spans="1:12" x14ac:dyDescent="0.25">
      <c r="J70" s="5"/>
    </row>
    <row r="71" spans="1:12" x14ac:dyDescent="0.25">
      <c r="A71" s="54" t="s">
        <v>38</v>
      </c>
      <c r="B71" s="54"/>
      <c r="C71" s="54"/>
      <c r="D71" s="54"/>
      <c r="E71" s="54"/>
      <c r="F71" s="54"/>
      <c r="G71" s="54"/>
      <c r="H71" s="54"/>
      <c r="I71" s="54"/>
      <c r="J71" s="5"/>
    </row>
    <row r="72" spans="1:12" x14ac:dyDescent="0.25">
      <c r="A72" s="54" t="s">
        <v>59</v>
      </c>
      <c r="B72" s="54"/>
      <c r="C72" s="54"/>
      <c r="D72" s="54"/>
      <c r="E72" s="54"/>
      <c r="F72" s="54"/>
      <c r="G72" s="54"/>
      <c r="H72" s="54"/>
      <c r="I72" s="39" t="s">
        <v>48</v>
      </c>
      <c r="J72" s="5"/>
    </row>
    <row r="73" spans="1:12" x14ac:dyDescent="0.25">
      <c r="A73" s="1" t="s">
        <v>0</v>
      </c>
      <c r="B73" s="48" t="s">
        <v>60</v>
      </c>
      <c r="C73" s="48"/>
      <c r="D73" s="48"/>
      <c r="E73" s="48"/>
      <c r="F73" s="48"/>
      <c r="G73" s="48"/>
      <c r="H73" s="48"/>
      <c r="I73" s="6">
        <f>J73*F$27</f>
        <v>11.71</v>
      </c>
      <c r="J73" s="5">
        <f>(1/12)*5%</f>
        <v>4.1999999999999997E-3</v>
      </c>
    </row>
    <row r="74" spans="1:12" x14ac:dyDescent="0.25">
      <c r="A74" s="1" t="s">
        <v>2</v>
      </c>
      <c r="B74" s="48" t="s">
        <v>61</v>
      </c>
      <c r="C74" s="48"/>
      <c r="D74" s="48"/>
      <c r="E74" s="48"/>
      <c r="F74" s="48"/>
      <c r="G74" s="48"/>
      <c r="H74" s="48"/>
      <c r="I74" s="6">
        <f t="shared" ref="I74:I78" si="2">J74*F$27</f>
        <v>0.84</v>
      </c>
      <c r="J74" s="5">
        <f>F52*J73</f>
        <v>2.9999999999999997E-4</v>
      </c>
    </row>
    <row r="75" spans="1:12" x14ac:dyDescent="0.25">
      <c r="A75" s="1" t="s">
        <v>4</v>
      </c>
      <c r="B75" s="48" t="s">
        <v>62</v>
      </c>
      <c r="C75" s="48"/>
      <c r="D75" s="48"/>
      <c r="E75" s="48"/>
      <c r="F75" s="48"/>
      <c r="G75" s="48"/>
      <c r="H75" s="48"/>
      <c r="I75" s="6">
        <f t="shared" si="2"/>
        <v>121.25</v>
      </c>
      <c r="J75" s="5">
        <f>8%*50%*90%*(1+J59+J83+J60)</f>
        <v>4.3499999999999997E-2</v>
      </c>
    </row>
    <row r="76" spans="1:12" x14ac:dyDescent="0.25">
      <c r="A76" s="1" t="s">
        <v>5</v>
      </c>
      <c r="B76" s="48" t="s">
        <v>63</v>
      </c>
      <c r="C76" s="48"/>
      <c r="D76" s="48"/>
      <c r="E76" s="48"/>
      <c r="F76" s="48"/>
      <c r="G76" s="48"/>
      <c r="H76" s="48"/>
      <c r="I76" s="6">
        <f t="shared" si="2"/>
        <v>8.08</v>
      </c>
      <c r="J76" s="5">
        <f>((7/30)/12*0.15)*100%</f>
        <v>2.8999999999999998E-3</v>
      </c>
      <c r="K76" t="s">
        <v>135</v>
      </c>
    </row>
    <row r="77" spans="1:12" x14ac:dyDescent="0.25">
      <c r="A77" s="1" t="s">
        <v>20</v>
      </c>
      <c r="B77" s="48" t="s">
        <v>64</v>
      </c>
      <c r="C77" s="48"/>
      <c r="D77" s="48"/>
      <c r="E77" s="48"/>
      <c r="F77" s="48"/>
      <c r="G77" s="48"/>
      <c r="H77" s="48"/>
      <c r="I77" s="6">
        <f t="shared" si="2"/>
        <v>3.07</v>
      </c>
      <c r="J77" s="5">
        <f>F55*J76</f>
        <v>1.1000000000000001E-3</v>
      </c>
    </row>
    <row r="78" spans="1:12" x14ac:dyDescent="0.25">
      <c r="A78" s="1" t="s">
        <v>22</v>
      </c>
      <c r="B78" s="48" t="s">
        <v>65</v>
      </c>
      <c r="C78" s="48"/>
      <c r="D78" s="48"/>
      <c r="E78" s="48"/>
      <c r="F78" s="48"/>
      <c r="G78" s="48"/>
      <c r="H78" s="48"/>
      <c r="I78" s="6">
        <f t="shared" si="2"/>
        <v>0.28000000000000003</v>
      </c>
      <c r="J78" s="5">
        <f>50%*F52*J76</f>
        <v>1E-4</v>
      </c>
    </row>
    <row r="79" spans="1:12" x14ac:dyDescent="0.25">
      <c r="A79" s="1"/>
      <c r="B79" s="51" t="s">
        <v>55</v>
      </c>
      <c r="C79" s="52"/>
      <c r="D79" s="52"/>
      <c r="E79" s="52"/>
      <c r="F79" s="52"/>
      <c r="G79" s="52"/>
      <c r="H79" s="52"/>
      <c r="I79" s="7">
        <f>SUM(I73:I78)</f>
        <v>145.22999999999999</v>
      </c>
      <c r="J79" s="5">
        <f>SUM(J73:J78)</f>
        <v>5.21E-2</v>
      </c>
    </row>
    <row r="80" spans="1:12" x14ac:dyDescent="0.25">
      <c r="J80" s="5"/>
    </row>
    <row r="81" spans="1:10" x14ac:dyDescent="0.25">
      <c r="A81" s="54" t="s">
        <v>38</v>
      </c>
      <c r="B81" s="54"/>
      <c r="C81" s="54"/>
      <c r="D81" s="54"/>
      <c r="E81" s="54"/>
      <c r="F81" s="54"/>
      <c r="G81" s="54"/>
      <c r="H81" s="54"/>
      <c r="I81" s="54"/>
      <c r="J81" s="5"/>
    </row>
    <row r="82" spans="1:10" x14ac:dyDescent="0.25">
      <c r="A82" s="54" t="s">
        <v>66</v>
      </c>
      <c r="B82" s="54"/>
      <c r="C82" s="54"/>
      <c r="D82" s="54"/>
      <c r="E82" s="54"/>
      <c r="F82" s="54"/>
      <c r="G82" s="54"/>
      <c r="H82" s="54"/>
      <c r="I82" s="39" t="s">
        <v>48</v>
      </c>
      <c r="J82" s="5"/>
    </row>
    <row r="83" spans="1:10" ht="15.75" x14ac:dyDescent="0.25">
      <c r="A83" s="20" t="s">
        <v>0</v>
      </c>
      <c r="B83" s="70" t="s">
        <v>67</v>
      </c>
      <c r="C83" s="70"/>
      <c r="D83" s="70"/>
      <c r="E83" s="70"/>
      <c r="F83" s="70"/>
      <c r="G83" s="70"/>
      <c r="H83" s="70"/>
      <c r="I83" s="21">
        <f>J83*F$27</f>
        <v>248.91</v>
      </c>
      <c r="J83" s="5">
        <f>(5/56)*100%</f>
        <v>8.9300000000000004E-2</v>
      </c>
    </row>
    <row r="84" spans="1:10" ht="15.75" x14ac:dyDescent="0.25">
      <c r="A84" s="20" t="s">
        <v>2</v>
      </c>
      <c r="B84" s="70" t="s">
        <v>68</v>
      </c>
      <c r="C84" s="70"/>
      <c r="D84" s="70"/>
      <c r="E84" s="70"/>
      <c r="F84" s="70"/>
      <c r="G84" s="70"/>
      <c r="H84" s="70"/>
      <c r="I84" s="21">
        <f t="shared" ref="I84:I88" si="3">J84*F$27</f>
        <v>11.43</v>
      </c>
      <c r="J84" s="5">
        <f>((5/365)*30%)</f>
        <v>4.1000000000000003E-3</v>
      </c>
    </row>
    <row r="85" spans="1:10" ht="15.75" x14ac:dyDescent="0.25">
      <c r="A85" s="20" t="s">
        <v>4</v>
      </c>
      <c r="B85" s="70" t="s">
        <v>69</v>
      </c>
      <c r="C85" s="70"/>
      <c r="D85" s="70"/>
      <c r="E85" s="70"/>
      <c r="F85" s="70"/>
      <c r="G85" s="70"/>
      <c r="H85" s="70"/>
      <c r="I85" s="21">
        <f t="shared" si="3"/>
        <v>1.39</v>
      </c>
      <c r="J85" s="5">
        <f>((5/275)*3%)*100%</f>
        <v>5.0000000000000001E-4</v>
      </c>
    </row>
    <row r="86" spans="1:10" ht="15.75" x14ac:dyDescent="0.25">
      <c r="A86" s="20" t="s">
        <v>5</v>
      </c>
      <c r="B86" s="70" t="s">
        <v>70</v>
      </c>
      <c r="C86" s="70"/>
      <c r="D86" s="70"/>
      <c r="E86" s="70"/>
      <c r="F86" s="70"/>
      <c r="G86" s="70"/>
      <c r="H86" s="70"/>
      <c r="I86" s="21">
        <f t="shared" si="3"/>
        <v>1.95</v>
      </c>
      <c r="J86" s="5">
        <f>(((3/365)*5%)+((2/365)*2%)+(3/365)*2%)</f>
        <v>6.9999999999999999E-4</v>
      </c>
    </row>
    <row r="87" spans="1:10" ht="15.75" x14ac:dyDescent="0.25">
      <c r="A87" s="20" t="s">
        <v>20</v>
      </c>
      <c r="B87" s="70" t="s">
        <v>71</v>
      </c>
      <c r="C87" s="70"/>
      <c r="D87" s="70"/>
      <c r="E87" s="70"/>
      <c r="F87" s="70"/>
      <c r="G87" s="70"/>
      <c r="H87" s="70"/>
      <c r="I87" s="21">
        <f t="shared" si="3"/>
        <v>11.71</v>
      </c>
      <c r="J87" s="5">
        <f>(((15/30)/12)*0.1)*100%</f>
        <v>4.1999999999999997E-3</v>
      </c>
    </row>
    <row r="88" spans="1:10" ht="15.75" x14ac:dyDescent="0.25">
      <c r="A88" s="20" t="s">
        <v>22</v>
      </c>
      <c r="B88" s="70" t="s">
        <v>27</v>
      </c>
      <c r="C88" s="70"/>
      <c r="D88" s="70"/>
      <c r="E88" s="70"/>
      <c r="F88" s="70"/>
      <c r="G88" s="70"/>
      <c r="H88" s="70"/>
      <c r="I88" s="21">
        <f t="shared" si="3"/>
        <v>0</v>
      </c>
      <c r="J88" s="5">
        <v>0</v>
      </c>
    </row>
    <row r="89" spans="1:10" ht="15.75" x14ac:dyDescent="0.25">
      <c r="A89" s="20"/>
      <c r="B89" s="77" t="s">
        <v>53</v>
      </c>
      <c r="C89" s="77"/>
      <c r="D89" s="77"/>
      <c r="E89" s="77"/>
      <c r="F89" s="77"/>
      <c r="G89" s="77"/>
      <c r="H89" s="77"/>
      <c r="I89" s="22">
        <f>SUM(I83:I88)</f>
        <v>275.39</v>
      </c>
      <c r="J89" s="5">
        <f>SUM(J83:J88)</f>
        <v>9.8799999999999999E-2</v>
      </c>
    </row>
    <row r="90" spans="1:10" ht="15.75" x14ac:dyDescent="0.25">
      <c r="A90" s="20" t="s">
        <v>24</v>
      </c>
      <c r="B90" s="71" t="s">
        <v>72</v>
      </c>
      <c r="C90" s="72"/>
      <c r="D90" s="72"/>
      <c r="E90" s="72"/>
      <c r="F90" s="72"/>
      <c r="G90" s="72"/>
      <c r="H90" s="73"/>
      <c r="I90" s="22">
        <f>J90*F$27</f>
        <v>101.46</v>
      </c>
      <c r="J90" s="5">
        <f>F55*J89</f>
        <v>3.6400000000000002E-2</v>
      </c>
    </row>
    <row r="91" spans="1:10" ht="15.75" x14ac:dyDescent="0.25">
      <c r="A91" s="17"/>
      <c r="B91" s="74" t="s">
        <v>55</v>
      </c>
      <c r="C91" s="75"/>
      <c r="D91" s="75"/>
      <c r="E91" s="75"/>
      <c r="F91" s="75"/>
      <c r="G91" s="75"/>
      <c r="H91" s="75"/>
      <c r="I91" s="22">
        <f>SUM(I89:I90)</f>
        <v>376.85</v>
      </c>
      <c r="J91" s="8">
        <f>SUM(J89:J90)</f>
        <v>0.13519999999999999</v>
      </c>
    </row>
    <row r="92" spans="1:10" ht="15.75" x14ac:dyDescent="0.25">
      <c r="A92" s="23"/>
      <c r="B92" s="23"/>
      <c r="C92" s="23"/>
      <c r="D92" s="23"/>
      <c r="E92" s="23"/>
      <c r="F92" s="23"/>
      <c r="G92" s="23"/>
      <c r="H92" s="23"/>
      <c r="I92" s="23"/>
    </row>
    <row r="93" spans="1:10" ht="15.75" x14ac:dyDescent="0.25">
      <c r="A93" s="76" t="s">
        <v>73</v>
      </c>
      <c r="B93" s="76"/>
      <c r="C93" s="76"/>
      <c r="D93" s="76"/>
      <c r="E93" s="76"/>
      <c r="F93" s="76"/>
      <c r="G93" s="76"/>
      <c r="H93" s="76"/>
      <c r="I93" s="76"/>
    </row>
    <row r="94" spans="1:10" ht="15.75" x14ac:dyDescent="0.25">
      <c r="A94" s="76" t="s">
        <v>74</v>
      </c>
      <c r="B94" s="76"/>
      <c r="C94" s="76"/>
      <c r="D94" s="76"/>
      <c r="E94" s="76"/>
      <c r="F94" s="76"/>
      <c r="G94" s="76"/>
      <c r="H94" s="76"/>
      <c r="I94" s="36" t="s">
        <v>48</v>
      </c>
    </row>
    <row r="95" spans="1:10" ht="15.75" x14ac:dyDescent="0.25">
      <c r="A95" s="17" t="s">
        <v>75</v>
      </c>
      <c r="B95" s="70" t="s">
        <v>136</v>
      </c>
      <c r="C95" s="70"/>
      <c r="D95" s="70"/>
      <c r="E95" s="70"/>
      <c r="F95" s="70"/>
      <c r="G95" s="70"/>
      <c r="H95" s="70"/>
      <c r="I95" s="25">
        <f>H55</f>
        <v>1025.75</v>
      </c>
      <c r="J95" s="5">
        <v>0.39800000000000002</v>
      </c>
    </row>
    <row r="96" spans="1:10" ht="15" customHeight="1" x14ac:dyDescent="0.25">
      <c r="A96" s="17" t="s">
        <v>76</v>
      </c>
      <c r="B96" s="70" t="s">
        <v>81</v>
      </c>
      <c r="C96" s="70"/>
      <c r="D96" s="70"/>
      <c r="E96" s="70"/>
      <c r="F96" s="70"/>
      <c r="G96" s="70"/>
      <c r="H96" s="70"/>
      <c r="I96" s="25">
        <f>I63</f>
        <v>454.07</v>
      </c>
      <c r="J96" s="5">
        <f>J63</f>
        <v>0.16289999999999999</v>
      </c>
    </row>
    <row r="97" spans="1:10" ht="15.75" x14ac:dyDescent="0.25">
      <c r="A97" s="17" t="s">
        <v>77</v>
      </c>
      <c r="B97" s="70" t="s">
        <v>57</v>
      </c>
      <c r="C97" s="70" t="s">
        <v>57</v>
      </c>
      <c r="D97" s="70" t="s">
        <v>57</v>
      </c>
      <c r="E97" s="70" t="s">
        <v>57</v>
      </c>
      <c r="F97" s="70" t="s">
        <v>57</v>
      </c>
      <c r="G97" s="70" t="s">
        <v>57</v>
      </c>
      <c r="H97" s="70" t="s">
        <v>57</v>
      </c>
      <c r="I97" s="25">
        <f>I69</f>
        <v>0.84</v>
      </c>
      <c r="J97" s="5">
        <f>J69</f>
        <v>2.9999999999999997E-4</v>
      </c>
    </row>
    <row r="98" spans="1:10" ht="15.75" x14ac:dyDescent="0.25">
      <c r="A98" s="17" t="s">
        <v>78</v>
      </c>
      <c r="B98" s="70" t="s">
        <v>83</v>
      </c>
      <c r="C98" s="70" t="s">
        <v>83</v>
      </c>
      <c r="D98" s="70" t="s">
        <v>83</v>
      </c>
      <c r="E98" s="70" t="s">
        <v>83</v>
      </c>
      <c r="F98" s="70" t="s">
        <v>83</v>
      </c>
      <c r="G98" s="70" t="s">
        <v>83</v>
      </c>
      <c r="H98" s="70" t="s">
        <v>83</v>
      </c>
      <c r="I98" s="25">
        <f>I79</f>
        <v>145.22999999999999</v>
      </c>
      <c r="J98" s="5">
        <f>J79</f>
        <v>5.21E-2</v>
      </c>
    </row>
    <row r="99" spans="1:10" ht="15.75" x14ac:dyDescent="0.25">
      <c r="A99" s="17" t="s">
        <v>79</v>
      </c>
      <c r="B99" s="70" t="s">
        <v>84</v>
      </c>
      <c r="C99" s="70" t="s">
        <v>84</v>
      </c>
      <c r="D99" s="70" t="s">
        <v>84</v>
      </c>
      <c r="E99" s="70" t="s">
        <v>84</v>
      </c>
      <c r="F99" s="70" t="s">
        <v>84</v>
      </c>
      <c r="G99" s="70" t="s">
        <v>84</v>
      </c>
      <c r="H99" s="70" t="s">
        <v>84</v>
      </c>
      <c r="I99" s="25">
        <f>I91</f>
        <v>376.85</v>
      </c>
      <c r="J99" s="5">
        <f>J91</f>
        <v>0.13519999999999999</v>
      </c>
    </row>
    <row r="100" spans="1:10" ht="15.75" x14ac:dyDescent="0.25">
      <c r="A100" s="17" t="s">
        <v>80</v>
      </c>
      <c r="B100" s="70" t="s">
        <v>27</v>
      </c>
      <c r="C100" s="70" t="s">
        <v>27</v>
      </c>
      <c r="D100" s="70" t="s">
        <v>27</v>
      </c>
      <c r="E100" s="70" t="s">
        <v>27</v>
      </c>
      <c r="F100" s="70" t="s">
        <v>27</v>
      </c>
      <c r="G100" s="70" t="s">
        <v>27</v>
      </c>
      <c r="H100" s="70" t="s">
        <v>27</v>
      </c>
      <c r="I100" s="21">
        <v>0</v>
      </c>
      <c r="J100" s="9">
        <v>0</v>
      </c>
    </row>
    <row r="101" spans="1:10" ht="15.75" x14ac:dyDescent="0.25">
      <c r="A101" s="17"/>
      <c r="B101" s="77" t="s">
        <v>55</v>
      </c>
      <c r="C101" s="77"/>
      <c r="D101" s="77"/>
      <c r="E101" s="77"/>
      <c r="F101" s="77"/>
      <c r="G101" s="77"/>
      <c r="H101" s="77"/>
      <c r="I101" s="21">
        <f>SUM(I95:I100)</f>
        <v>2002.74</v>
      </c>
      <c r="J101" s="10">
        <f>SUM(J95:J100)</f>
        <v>0.74850000000000005</v>
      </c>
    </row>
    <row r="102" spans="1:10" ht="15.75" x14ac:dyDescent="0.25">
      <c r="A102" s="23"/>
      <c r="B102" s="23"/>
      <c r="C102" s="23"/>
      <c r="D102" s="23"/>
      <c r="E102" s="23"/>
      <c r="F102" s="23"/>
      <c r="G102" s="23"/>
      <c r="H102" s="23"/>
      <c r="I102" s="23"/>
    </row>
    <row r="103" spans="1:10" ht="15.75" x14ac:dyDescent="0.25">
      <c r="A103" s="76" t="s">
        <v>85</v>
      </c>
      <c r="B103" s="76"/>
      <c r="C103" s="76"/>
      <c r="D103" s="76"/>
      <c r="E103" s="76"/>
      <c r="F103" s="76"/>
      <c r="G103" s="76"/>
      <c r="H103" s="76"/>
      <c r="I103" s="76"/>
    </row>
    <row r="104" spans="1:10" ht="15.75" x14ac:dyDescent="0.25">
      <c r="A104" s="76" t="s">
        <v>86</v>
      </c>
      <c r="B104" s="76"/>
      <c r="C104" s="76"/>
      <c r="D104" s="76"/>
      <c r="E104" s="76"/>
      <c r="F104" s="76" t="s">
        <v>49</v>
      </c>
      <c r="G104" s="76"/>
      <c r="H104" s="76" t="s">
        <v>48</v>
      </c>
      <c r="I104" s="76"/>
    </row>
    <row r="105" spans="1:10" ht="21.75" customHeight="1" x14ac:dyDescent="0.25">
      <c r="A105" s="17" t="s">
        <v>0</v>
      </c>
      <c r="B105" s="70" t="s">
        <v>87</v>
      </c>
      <c r="C105" s="70"/>
      <c r="D105" s="70"/>
      <c r="E105" s="70"/>
      <c r="F105" s="78">
        <v>0</v>
      </c>
      <c r="G105" s="78"/>
      <c r="H105" s="79">
        <f>F105*I120</f>
        <v>0</v>
      </c>
      <c r="I105" s="79"/>
    </row>
    <row r="106" spans="1:10" ht="15.75" x14ac:dyDescent="0.25">
      <c r="A106" s="17" t="s">
        <v>2</v>
      </c>
      <c r="B106" s="70" t="s">
        <v>88</v>
      </c>
      <c r="C106" s="70"/>
      <c r="D106" s="70"/>
      <c r="E106" s="70"/>
      <c r="F106" s="81"/>
      <c r="G106" s="81"/>
      <c r="H106" s="79">
        <f>H107+H108+H109</f>
        <v>895.85</v>
      </c>
      <c r="I106" s="79"/>
    </row>
    <row r="107" spans="1:10" ht="15.75" x14ac:dyDescent="0.25">
      <c r="A107" s="17"/>
      <c r="B107" s="26" t="s">
        <v>93</v>
      </c>
      <c r="C107" s="80" t="s">
        <v>137</v>
      </c>
      <c r="D107" s="80"/>
      <c r="E107" s="80"/>
      <c r="F107" s="81">
        <v>1.6500000000000001E-2</v>
      </c>
      <c r="G107" s="81"/>
      <c r="H107" s="79">
        <f>F107*I$122</f>
        <v>103.73</v>
      </c>
      <c r="I107" s="79"/>
    </row>
    <row r="108" spans="1:10" ht="15.75" x14ac:dyDescent="0.25">
      <c r="A108" s="17"/>
      <c r="B108" s="26" t="s">
        <v>94</v>
      </c>
      <c r="C108" s="80" t="s">
        <v>138</v>
      </c>
      <c r="D108" s="80" t="s">
        <v>89</v>
      </c>
      <c r="E108" s="80" t="s">
        <v>89</v>
      </c>
      <c r="F108" s="81">
        <v>7.5999999999999998E-2</v>
      </c>
      <c r="G108" s="81"/>
      <c r="H108" s="79">
        <f t="shared" ref="H108:H109" si="4">F108*I$122</f>
        <v>477.79</v>
      </c>
      <c r="I108" s="79"/>
    </row>
    <row r="109" spans="1:10" ht="15.75" x14ac:dyDescent="0.25">
      <c r="A109" s="17"/>
      <c r="B109" s="26" t="s">
        <v>95</v>
      </c>
      <c r="C109" s="80" t="s">
        <v>139</v>
      </c>
      <c r="D109" s="80" t="s">
        <v>90</v>
      </c>
      <c r="E109" s="80" t="s">
        <v>90</v>
      </c>
      <c r="F109" s="81">
        <v>0.05</v>
      </c>
      <c r="G109" s="81"/>
      <c r="H109" s="79">
        <f t="shared" si="4"/>
        <v>314.33</v>
      </c>
      <c r="I109" s="79"/>
    </row>
    <row r="110" spans="1:10" ht="15.75" x14ac:dyDescent="0.25">
      <c r="A110" s="17"/>
      <c r="B110" s="26" t="s">
        <v>96</v>
      </c>
      <c r="C110" s="80" t="s">
        <v>97</v>
      </c>
      <c r="D110" s="80" t="s">
        <v>91</v>
      </c>
      <c r="E110" s="80" t="s">
        <v>91</v>
      </c>
      <c r="F110" s="81"/>
      <c r="G110" s="81"/>
      <c r="H110" s="79"/>
      <c r="I110" s="79"/>
    </row>
    <row r="111" spans="1:10" ht="15.75" x14ac:dyDescent="0.25">
      <c r="A111" s="17" t="s">
        <v>4</v>
      </c>
      <c r="B111" s="70" t="s">
        <v>92</v>
      </c>
      <c r="C111" s="70"/>
      <c r="D111" s="70"/>
      <c r="E111" s="70"/>
      <c r="F111" s="78">
        <v>0</v>
      </c>
      <c r="G111" s="78"/>
      <c r="H111" s="79">
        <f>F111*(I120+H105)</f>
        <v>0</v>
      </c>
      <c r="I111" s="79"/>
    </row>
    <row r="112" spans="1:10" ht="15.75" x14ac:dyDescent="0.25">
      <c r="A112" s="17"/>
      <c r="B112" s="74" t="s">
        <v>37</v>
      </c>
      <c r="C112" s="75"/>
      <c r="D112" s="75"/>
      <c r="E112" s="82"/>
      <c r="F112" s="81">
        <f>SUM(F105:G111)</f>
        <v>0.14249999999999999</v>
      </c>
      <c r="G112" s="81"/>
      <c r="H112" s="79">
        <f>H105+H106+H111</f>
        <v>895.85</v>
      </c>
      <c r="I112" s="79"/>
    </row>
    <row r="113" spans="1:9" ht="15.75" x14ac:dyDescent="0.25">
      <c r="A113" s="23"/>
      <c r="B113" s="23"/>
      <c r="C113" s="23"/>
      <c r="D113" s="23"/>
      <c r="E113" s="23"/>
      <c r="F113" s="23"/>
      <c r="G113" s="23"/>
      <c r="H113" s="23"/>
      <c r="I113" s="23"/>
    </row>
    <row r="114" spans="1:9" ht="15.75" x14ac:dyDescent="0.25">
      <c r="A114" s="76" t="s">
        <v>98</v>
      </c>
      <c r="B114" s="76"/>
      <c r="C114" s="76"/>
      <c r="D114" s="76"/>
      <c r="E114" s="76"/>
      <c r="F114" s="76"/>
      <c r="G114" s="76"/>
      <c r="H114" s="76"/>
      <c r="I114" s="76"/>
    </row>
    <row r="115" spans="1:9" ht="15.75" x14ac:dyDescent="0.25">
      <c r="A115" s="76" t="s">
        <v>131</v>
      </c>
      <c r="B115" s="76"/>
      <c r="C115" s="76"/>
      <c r="D115" s="76"/>
      <c r="E115" s="76"/>
      <c r="F115" s="76"/>
      <c r="G115" s="76"/>
      <c r="H115" s="76"/>
      <c r="I115" s="36" t="s">
        <v>48</v>
      </c>
    </row>
    <row r="116" spans="1:9" ht="15.75" x14ac:dyDescent="0.25">
      <c r="A116" s="17" t="s">
        <v>0</v>
      </c>
      <c r="B116" s="70" t="s">
        <v>100</v>
      </c>
      <c r="C116" s="70"/>
      <c r="D116" s="70"/>
      <c r="E116" s="70"/>
      <c r="F116" s="70"/>
      <c r="G116" s="70"/>
      <c r="H116" s="70"/>
      <c r="I116" s="25">
        <f>F27</f>
        <v>2787.4</v>
      </c>
    </row>
    <row r="117" spans="1:9" ht="15.75" x14ac:dyDescent="0.25">
      <c r="A117" s="17" t="s">
        <v>2</v>
      </c>
      <c r="B117" s="70" t="s">
        <v>101</v>
      </c>
      <c r="C117" s="70" t="s">
        <v>82</v>
      </c>
      <c r="D117" s="70" t="s">
        <v>82</v>
      </c>
      <c r="E117" s="70" t="s">
        <v>82</v>
      </c>
      <c r="F117" s="70" t="s">
        <v>82</v>
      </c>
      <c r="G117" s="70" t="s">
        <v>82</v>
      </c>
      <c r="H117" s="70" t="s">
        <v>82</v>
      </c>
      <c r="I117" s="25">
        <f>G36</f>
        <v>322.02999999999997</v>
      </c>
    </row>
    <row r="118" spans="1:9" ht="15.75" x14ac:dyDescent="0.25">
      <c r="A118" s="17" t="s">
        <v>4</v>
      </c>
      <c r="B118" s="70" t="s">
        <v>102</v>
      </c>
      <c r="C118" s="70" t="s">
        <v>57</v>
      </c>
      <c r="D118" s="70" t="s">
        <v>57</v>
      </c>
      <c r="E118" s="70" t="s">
        <v>57</v>
      </c>
      <c r="F118" s="70" t="s">
        <v>57</v>
      </c>
      <c r="G118" s="70" t="s">
        <v>57</v>
      </c>
      <c r="H118" s="70" t="s">
        <v>57</v>
      </c>
      <c r="I118" s="25">
        <f>E43</f>
        <v>278.67</v>
      </c>
    </row>
    <row r="119" spans="1:9" ht="15.75" x14ac:dyDescent="0.25">
      <c r="A119" s="17" t="s">
        <v>5</v>
      </c>
      <c r="B119" s="70" t="s">
        <v>103</v>
      </c>
      <c r="C119" s="70" t="s">
        <v>83</v>
      </c>
      <c r="D119" s="70" t="s">
        <v>83</v>
      </c>
      <c r="E119" s="70" t="s">
        <v>83</v>
      </c>
      <c r="F119" s="70" t="s">
        <v>83</v>
      </c>
      <c r="G119" s="70" t="s">
        <v>83</v>
      </c>
      <c r="H119" s="70" t="s">
        <v>83</v>
      </c>
      <c r="I119" s="25">
        <f>I101</f>
        <v>2002.74</v>
      </c>
    </row>
    <row r="120" spans="1:9" ht="15.75" x14ac:dyDescent="0.25">
      <c r="A120" s="17"/>
      <c r="B120" s="70" t="s">
        <v>99</v>
      </c>
      <c r="C120" s="70" t="s">
        <v>84</v>
      </c>
      <c r="D120" s="70" t="s">
        <v>84</v>
      </c>
      <c r="E120" s="70" t="s">
        <v>84</v>
      </c>
      <c r="F120" s="70" t="s">
        <v>84</v>
      </c>
      <c r="G120" s="70" t="s">
        <v>84</v>
      </c>
      <c r="H120" s="70" t="s">
        <v>84</v>
      </c>
      <c r="I120" s="25">
        <f>SUM(I116:I119)</f>
        <v>5390.84</v>
      </c>
    </row>
    <row r="121" spans="1:9" ht="15.75" x14ac:dyDescent="0.25">
      <c r="A121" s="17" t="s">
        <v>20</v>
      </c>
      <c r="B121" s="70" t="s">
        <v>104</v>
      </c>
      <c r="C121" s="70" t="s">
        <v>27</v>
      </c>
      <c r="D121" s="70" t="s">
        <v>27</v>
      </c>
      <c r="E121" s="70" t="s">
        <v>27</v>
      </c>
      <c r="F121" s="70" t="s">
        <v>27</v>
      </c>
      <c r="G121" s="70" t="s">
        <v>27</v>
      </c>
      <c r="H121" s="70" t="s">
        <v>27</v>
      </c>
      <c r="I121" s="27"/>
    </row>
    <row r="122" spans="1:9" ht="15.75" x14ac:dyDescent="0.25">
      <c r="A122" s="17"/>
      <c r="B122" s="77" t="s">
        <v>55</v>
      </c>
      <c r="C122" s="77"/>
      <c r="D122" s="77"/>
      <c r="E122" s="77"/>
      <c r="F122" s="77"/>
      <c r="G122" s="77"/>
      <c r="H122" s="77"/>
      <c r="I122" s="25">
        <f>(I120+H105+H111)/(1-F101-F107-F108-F109)</f>
        <v>6286.69</v>
      </c>
    </row>
    <row r="123" spans="1:9" ht="15.75" x14ac:dyDescent="0.25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9" ht="15.75" x14ac:dyDescent="0.25">
      <c r="A124" s="76" t="s">
        <v>105</v>
      </c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83" t="s">
        <v>106</v>
      </c>
      <c r="B125" s="83"/>
      <c r="C125" s="83" t="s">
        <v>108</v>
      </c>
      <c r="D125" s="83"/>
      <c r="E125" s="83" t="s">
        <v>110</v>
      </c>
      <c r="F125" s="83" t="s">
        <v>112</v>
      </c>
      <c r="G125" s="83"/>
      <c r="H125" s="83" t="s">
        <v>124</v>
      </c>
      <c r="I125" s="83" t="s">
        <v>115</v>
      </c>
    </row>
    <row r="126" spans="1:9" ht="29.25" customHeight="1" x14ac:dyDescent="0.25">
      <c r="A126" s="83"/>
      <c r="B126" s="83"/>
      <c r="C126" s="83"/>
      <c r="D126" s="83"/>
      <c r="E126" s="83"/>
      <c r="F126" s="83"/>
      <c r="G126" s="83"/>
      <c r="H126" s="83"/>
      <c r="I126" s="83"/>
    </row>
    <row r="127" spans="1:9" ht="15" customHeight="1" x14ac:dyDescent="0.25">
      <c r="A127" s="84" t="s">
        <v>107</v>
      </c>
      <c r="B127" s="84"/>
      <c r="C127" s="85" t="s">
        <v>109</v>
      </c>
      <c r="D127" s="85"/>
      <c r="E127" s="37" t="s">
        <v>111</v>
      </c>
      <c r="F127" s="85" t="s">
        <v>113</v>
      </c>
      <c r="G127" s="85"/>
      <c r="H127" s="37" t="s">
        <v>114</v>
      </c>
      <c r="I127" s="37" t="s">
        <v>116</v>
      </c>
    </row>
    <row r="128" spans="1:9" ht="47.25" x14ac:dyDescent="0.25">
      <c r="A128" s="38" t="s">
        <v>117</v>
      </c>
      <c r="B128" s="38" t="s">
        <v>118</v>
      </c>
      <c r="C128" s="38" t="s">
        <v>119</v>
      </c>
      <c r="D128" s="30">
        <f>I122</f>
        <v>6286.69</v>
      </c>
      <c r="E128" s="31">
        <v>1</v>
      </c>
      <c r="F128" s="38" t="s">
        <v>119</v>
      </c>
      <c r="G128" s="30">
        <f>D128*E128</f>
        <v>6286.69</v>
      </c>
      <c r="H128" s="38">
        <f>G10</f>
        <v>12</v>
      </c>
      <c r="I128" s="32">
        <f>G128*H128</f>
        <v>75440.28</v>
      </c>
    </row>
    <row r="129" spans="1:9" ht="47.25" x14ac:dyDescent="0.25">
      <c r="A129" s="38" t="s">
        <v>120</v>
      </c>
      <c r="B129" s="38" t="s">
        <v>121</v>
      </c>
      <c r="C129" s="38" t="s">
        <v>119</v>
      </c>
      <c r="D129" s="36"/>
      <c r="E129" s="38"/>
      <c r="F129" s="38" t="s">
        <v>119</v>
      </c>
      <c r="G129" s="36"/>
      <c r="H129" s="38"/>
      <c r="I129" s="38" t="s">
        <v>119</v>
      </c>
    </row>
    <row r="130" spans="1:9" ht="47.25" x14ac:dyDescent="0.25">
      <c r="A130" s="38" t="s">
        <v>122</v>
      </c>
      <c r="B130" s="38" t="s">
        <v>123</v>
      </c>
      <c r="C130" s="38" t="s">
        <v>119</v>
      </c>
      <c r="D130" s="36"/>
      <c r="E130" s="38"/>
      <c r="F130" s="38" t="s">
        <v>119</v>
      </c>
      <c r="G130" s="36"/>
      <c r="H130" s="38"/>
      <c r="I130" s="38"/>
    </row>
    <row r="131" spans="1:9" ht="15.75" x14ac:dyDescent="0.25">
      <c r="A131" s="23"/>
      <c r="B131" s="23"/>
      <c r="C131" s="23"/>
      <c r="D131" s="23"/>
      <c r="E131" s="23"/>
      <c r="F131" s="23"/>
      <c r="G131" s="23"/>
      <c r="H131" s="23"/>
      <c r="I131" s="23"/>
    </row>
    <row r="132" spans="1:9" ht="15.75" x14ac:dyDescent="0.25">
      <c r="A132" s="76" t="s">
        <v>125</v>
      </c>
      <c r="B132" s="76"/>
      <c r="C132" s="76"/>
      <c r="D132" s="76"/>
      <c r="E132" s="76"/>
      <c r="F132" s="76"/>
      <c r="G132" s="76"/>
      <c r="H132" s="76"/>
      <c r="I132" s="76"/>
    </row>
    <row r="133" spans="1:9" ht="15.75" customHeight="1" x14ac:dyDescent="0.25">
      <c r="A133" s="76" t="s">
        <v>126</v>
      </c>
      <c r="B133" s="76"/>
      <c r="C133" s="76"/>
      <c r="D133" s="76"/>
      <c r="E133" s="76"/>
      <c r="F133" s="76"/>
      <c r="G133" s="76"/>
      <c r="H133" s="76"/>
      <c r="I133" s="76"/>
    </row>
    <row r="134" spans="1:9" ht="15.75" x14ac:dyDescent="0.25">
      <c r="A134" s="76" t="s">
        <v>127</v>
      </c>
      <c r="B134" s="76"/>
      <c r="C134" s="76"/>
      <c r="D134" s="76"/>
      <c r="E134" s="76"/>
      <c r="F134" s="76"/>
      <c r="G134" s="76"/>
      <c r="H134" s="76"/>
      <c r="I134" s="36" t="s">
        <v>48</v>
      </c>
    </row>
    <row r="135" spans="1:9" ht="15.75" x14ac:dyDescent="0.25">
      <c r="A135" s="17" t="s">
        <v>0</v>
      </c>
      <c r="B135" s="70" t="s">
        <v>128</v>
      </c>
      <c r="C135" s="70"/>
      <c r="D135" s="70"/>
      <c r="E135" s="70"/>
      <c r="F135" s="70"/>
      <c r="G135" s="70"/>
      <c r="H135" s="70"/>
      <c r="I135" s="25">
        <f>G128</f>
        <v>6286.69</v>
      </c>
    </row>
    <row r="136" spans="1:9" ht="15.75" x14ac:dyDescent="0.25">
      <c r="A136" s="17" t="s">
        <v>2</v>
      </c>
      <c r="B136" s="70" t="s">
        <v>129</v>
      </c>
      <c r="C136" s="70" t="s">
        <v>82</v>
      </c>
      <c r="D136" s="70" t="s">
        <v>82</v>
      </c>
      <c r="E136" s="70" t="s">
        <v>82</v>
      </c>
      <c r="F136" s="70" t="s">
        <v>82</v>
      </c>
      <c r="G136" s="70" t="s">
        <v>82</v>
      </c>
      <c r="H136" s="70" t="s">
        <v>82</v>
      </c>
      <c r="I136" s="25">
        <f>I128</f>
        <v>75440.28</v>
      </c>
    </row>
    <row r="137" spans="1:9" ht="15.75" x14ac:dyDescent="0.25">
      <c r="A137" s="17" t="s">
        <v>4</v>
      </c>
      <c r="B137" s="70" t="s">
        <v>130</v>
      </c>
      <c r="C137" s="70" t="s">
        <v>57</v>
      </c>
      <c r="D137" s="70" t="s">
        <v>57</v>
      </c>
      <c r="E137" s="70" t="s">
        <v>57</v>
      </c>
      <c r="F137" s="70" t="s">
        <v>57</v>
      </c>
      <c r="G137" s="70" t="s">
        <v>57</v>
      </c>
      <c r="H137" s="70" t="s">
        <v>57</v>
      </c>
      <c r="I137" s="25">
        <f>I136*12</f>
        <v>905283.36</v>
      </c>
    </row>
  </sheetData>
  <mergeCells count="184">
    <mergeCell ref="B135:H135"/>
    <mergeCell ref="B136:H136"/>
    <mergeCell ref="B137:H137"/>
    <mergeCell ref="A127:B127"/>
    <mergeCell ref="C127:D127"/>
    <mergeCell ref="F127:G127"/>
    <mergeCell ref="A132:I132"/>
    <mergeCell ref="A133:I133"/>
    <mergeCell ref="A134:H134"/>
    <mergeCell ref="A124:I124"/>
    <mergeCell ref="A125:B126"/>
    <mergeCell ref="C125:D126"/>
    <mergeCell ref="E125:E126"/>
    <mergeCell ref="F125:G126"/>
    <mergeCell ref="H125:H126"/>
    <mergeCell ref="I125:I126"/>
    <mergeCell ref="B117:H117"/>
    <mergeCell ref="B118:H118"/>
    <mergeCell ref="B119:H119"/>
    <mergeCell ref="B120:H120"/>
    <mergeCell ref="B121:H121"/>
    <mergeCell ref="B122:H122"/>
    <mergeCell ref="B112:E112"/>
    <mergeCell ref="F112:G112"/>
    <mergeCell ref="H112:I112"/>
    <mergeCell ref="A114:I114"/>
    <mergeCell ref="A115:H115"/>
    <mergeCell ref="B116:H116"/>
    <mergeCell ref="C110:E110"/>
    <mergeCell ref="F110:G110"/>
    <mergeCell ref="H110:I110"/>
    <mergeCell ref="B111:E111"/>
    <mergeCell ref="F111:G111"/>
    <mergeCell ref="H111:I111"/>
    <mergeCell ref="C108:E108"/>
    <mergeCell ref="F108:G108"/>
    <mergeCell ref="H108:I108"/>
    <mergeCell ref="C109:E109"/>
    <mergeCell ref="F109:G109"/>
    <mergeCell ref="H109:I109"/>
    <mergeCell ref="B106:E106"/>
    <mergeCell ref="F106:G106"/>
    <mergeCell ref="H106:I106"/>
    <mergeCell ref="C107:E107"/>
    <mergeCell ref="F107:G107"/>
    <mergeCell ref="H107:I107"/>
    <mergeCell ref="A104:E104"/>
    <mergeCell ref="F104:G104"/>
    <mergeCell ref="H104:I104"/>
    <mergeCell ref="B105:E105"/>
    <mergeCell ref="F105:G105"/>
    <mergeCell ref="H105:I105"/>
    <mergeCell ref="B97:H97"/>
    <mergeCell ref="B98:H98"/>
    <mergeCell ref="B99:H99"/>
    <mergeCell ref="B100:H100"/>
    <mergeCell ref="B101:H101"/>
    <mergeCell ref="A103:I103"/>
    <mergeCell ref="B90:H90"/>
    <mergeCell ref="B91:H91"/>
    <mergeCell ref="A93:I93"/>
    <mergeCell ref="A94:H94"/>
    <mergeCell ref="B95:H95"/>
    <mergeCell ref="B96:H96"/>
    <mergeCell ref="B84:H84"/>
    <mergeCell ref="B85:H85"/>
    <mergeCell ref="B86:H86"/>
    <mergeCell ref="B87:H87"/>
    <mergeCell ref="B88:H88"/>
    <mergeCell ref="B89:H89"/>
    <mergeCell ref="B77:H77"/>
    <mergeCell ref="B78:H78"/>
    <mergeCell ref="B79:H79"/>
    <mergeCell ref="A81:I81"/>
    <mergeCell ref="A82:H82"/>
    <mergeCell ref="B83:H83"/>
    <mergeCell ref="A71:I71"/>
    <mergeCell ref="A72:H72"/>
    <mergeCell ref="B73:H73"/>
    <mergeCell ref="B74:H74"/>
    <mergeCell ref="B75:H75"/>
    <mergeCell ref="B76:H76"/>
    <mergeCell ref="B63:H63"/>
    <mergeCell ref="A65:I65"/>
    <mergeCell ref="A66:H66"/>
    <mergeCell ref="B67:H67"/>
    <mergeCell ref="B68:H68"/>
    <mergeCell ref="B69:H69"/>
    <mergeCell ref="A57:I57"/>
    <mergeCell ref="A58:H58"/>
    <mergeCell ref="B59:H59"/>
    <mergeCell ref="B60:H60"/>
    <mergeCell ref="B61:H61"/>
    <mergeCell ref="B62:H62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E43:G43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B35:F35"/>
    <mergeCell ref="G35:I35"/>
    <mergeCell ref="B36:F36"/>
    <mergeCell ref="G36:I36"/>
    <mergeCell ref="A38:G38"/>
    <mergeCell ref="B39:D39"/>
    <mergeCell ref="E39:G39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0:C10"/>
    <mergeCell ref="D10:F10"/>
    <mergeCell ref="G10:I10"/>
    <mergeCell ref="A12:I12"/>
    <mergeCell ref="B13:H13"/>
    <mergeCell ref="B14:H14"/>
    <mergeCell ref="A1:I2"/>
    <mergeCell ref="B4:H4"/>
    <mergeCell ref="B5:H5"/>
    <mergeCell ref="B7:H7"/>
    <mergeCell ref="A9:C9"/>
    <mergeCell ref="D9:F9"/>
    <mergeCell ref="G9:I9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7"/>
  <sheetViews>
    <sheetView view="pageBreakPreview" zoomScaleSheetLayoutView="100" workbookViewId="0">
      <selection activeCell="E41" sqref="E41:G41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1.5703125" bestFit="1" customWidth="1"/>
  </cols>
  <sheetData>
    <row r="1" spans="1:9" x14ac:dyDescent="0.25">
      <c r="A1" s="49" t="s">
        <v>164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A2" s="49"/>
      <c r="B2" s="50"/>
      <c r="C2" s="50"/>
      <c r="D2" s="50"/>
      <c r="E2" s="50"/>
      <c r="F2" s="50"/>
      <c r="G2" s="50"/>
      <c r="H2" s="50"/>
      <c r="I2" s="50"/>
    </row>
    <row r="4" spans="1:9" x14ac:dyDescent="0.25">
      <c r="A4" s="1" t="s">
        <v>0</v>
      </c>
      <c r="B4" s="51" t="s">
        <v>1</v>
      </c>
      <c r="C4" s="52"/>
      <c r="D4" s="52"/>
      <c r="E4" s="52"/>
      <c r="F4" s="52"/>
      <c r="G4" s="52"/>
      <c r="H4" s="53"/>
      <c r="I4" s="11"/>
    </row>
    <row r="5" spans="1:9" x14ac:dyDescent="0.25">
      <c r="A5" s="1" t="s">
        <v>2</v>
      </c>
      <c r="B5" s="51" t="s">
        <v>3</v>
      </c>
      <c r="C5" s="52"/>
      <c r="D5" s="52"/>
      <c r="E5" s="52"/>
      <c r="F5" s="52"/>
      <c r="G5" s="52"/>
      <c r="H5" s="53"/>
      <c r="I5" s="33" t="s">
        <v>132</v>
      </c>
    </row>
    <row r="6" spans="1:9" x14ac:dyDescent="0.25">
      <c r="A6" s="1" t="s">
        <v>4</v>
      </c>
      <c r="B6" s="40" t="s">
        <v>155</v>
      </c>
      <c r="C6" s="40"/>
      <c r="D6" s="40"/>
      <c r="E6" s="40"/>
      <c r="F6" s="40"/>
      <c r="G6" s="40"/>
      <c r="H6" s="40"/>
      <c r="I6" s="33" t="s">
        <v>156</v>
      </c>
    </row>
    <row r="7" spans="1:9" x14ac:dyDescent="0.25">
      <c r="A7" s="1" t="s">
        <v>5</v>
      </c>
      <c r="B7" s="51" t="s">
        <v>6</v>
      </c>
      <c r="C7" s="52"/>
      <c r="D7" s="52"/>
      <c r="E7" s="52"/>
      <c r="F7" s="52"/>
      <c r="G7" s="52"/>
      <c r="H7" s="53"/>
      <c r="I7" s="33">
        <v>12</v>
      </c>
    </row>
    <row r="9" spans="1:9" x14ac:dyDescent="0.25">
      <c r="A9" s="54" t="s">
        <v>8</v>
      </c>
      <c r="B9" s="54"/>
      <c r="C9" s="54"/>
      <c r="D9" s="54" t="s">
        <v>9</v>
      </c>
      <c r="E9" s="54"/>
      <c r="F9" s="54"/>
      <c r="G9" s="54" t="s">
        <v>7</v>
      </c>
      <c r="H9" s="54"/>
      <c r="I9" s="54"/>
    </row>
    <row r="10" spans="1:9" x14ac:dyDescent="0.25">
      <c r="A10" s="42" t="s">
        <v>140</v>
      </c>
      <c r="B10" s="43"/>
      <c r="C10" s="44"/>
      <c r="D10" s="42" t="s">
        <v>163</v>
      </c>
      <c r="E10" s="43"/>
      <c r="F10" s="44"/>
      <c r="G10" s="45">
        <v>8</v>
      </c>
      <c r="H10" s="46"/>
      <c r="I10" s="47"/>
    </row>
    <row r="12" spans="1:9" x14ac:dyDescent="0.25">
      <c r="A12" s="42" t="s">
        <v>10</v>
      </c>
      <c r="B12" s="43"/>
      <c r="C12" s="43"/>
      <c r="D12" s="43"/>
      <c r="E12" s="43"/>
      <c r="F12" s="43"/>
      <c r="G12" s="43"/>
      <c r="H12" s="43"/>
      <c r="I12" s="44"/>
    </row>
    <row r="13" spans="1:9" x14ac:dyDescent="0.25">
      <c r="A13" s="1">
        <v>1</v>
      </c>
      <c r="B13" s="48" t="s">
        <v>11</v>
      </c>
      <c r="C13" s="48"/>
      <c r="D13" s="48"/>
      <c r="E13" s="48"/>
      <c r="F13" s="48"/>
      <c r="G13" s="48"/>
      <c r="H13" s="48"/>
      <c r="I13" s="12"/>
    </row>
    <row r="14" spans="1:9" x14ac:dyDescent="0.25">
      <c r="A14" s="1">
        <v>2</v>
      </c>
      <c r="B14" s="48" t="s">
        <v>12</v>
      </c>
      <c r="C14" s="48"/>
      <c r="D14" s="48"/>
      <c r="E14" s="48"/>
      <c r="F14" s="48"/>
      <c r="G14" s="48"/>
      <c r="H14" s="48"/>
      <c r="I14" s="34">
        <v>2144.15</v>
      </c>
    </row>
    <row r="15" spans="1:9" x14ac:dyDescent="0.25">
      <c r="A15" s="1">
        <v>3</v>
      </c>
      <c r="B15" s="48" t="s">
        <v>13</v>
      </c>
      <c r="C15" s="48"/>
      <c r="D15" s="48"/>
      <c r="E15" s="48"/>
      <c r="F15" s="48"/>
      <c r="G15" s="48"/>
      <c r="H15" s="48"/>
      <c r="I15" s="33" t="s">
        <v>151</v>
      </c>
    </row>
    <row r="16" spans="1:9" x14ac:dyDescent="0.25">
      <c r="A16" s="1">
        <v>4</v>
      </c>
      <c r="B16" s="48" t="s">
        <v>14</v>
      </c>
      <c r="C16" s="48"/>
      <c r="D16" s="48"/>
      <c r="E16" s="48"/>
      <c r="F16" s="48"/>
      <c r="G16" s="48"/>
      <c r="H16" s="48"/>
      <c r="I16" s="35">
        <v>41640</v>
      </c>
    </row>
    <row r="18" spans="1:9" x14ac:dyDescent="0.25">
      <c r="A18" s="54" t="s">
        <v>15</v>
      </c>
      <c r="B18" s="54"/>
      <c r="C18" s="54"/>
      <c r="D18" s="54"/>
      <c r="E18" s="54"/>
      <c r="F18" s="54"/>
      <c r="G18" s="54"/>
      <c r="H18" s="54"/>
    </row>
    <row r="19" spans="1:9" x14ac:dyDescent="0.25">
      <c r="A19" s="1" t="s">
        <v>0</v>
      </c>
      <c r="B19" s="48" t="s">
        <v>17</v>
      </c>
      <c r="C19" s="48"/>
      <c r="D19" s="48"/>
      <c r="E19" s="48"/>
      <c r="F19" s="55">
        <v>2144.15</v>
      </c>
      <c r="G19" s="55"/>
      <c r="H19" s="55"/>
    </row>
    <row r="20" spans="1:9" x14ac:dyDescent="0.25">
      <c r="A20" s="1" t="s">
        <v>2</v>
      </c>
      <c r="B20" s="48" t="s">
        <v>157</v>
      </c>
      <c r="C20" s="48"/>
      <c r="D20" s="48"/>
      <c r="E20" s="48"/>
      <c r="F20" s="55">
        <f>(F19+F22)*0.3</f>
        <v>721.44</v>
      </c>
      <c r="G20" s="55"/>
      <c r="H20" s="55"/>
    </row>
    <row r="21" spans="1:9" x14ac:dyDescent="0.25">
      <c r="A21" s="1" t="s">
        <v>4</v>
      </c>
      <c r="B21" s="48" t="s">
        <v>18</v>
      </c>
      <c r="C21" s="48"/>
      <c r="D21" s="48"/>
      <c r="E21" s="48"/>
      <c r="F21" s="55">
        <v>0</v>
      </c>
      <c r="G21" s="55"/>
      <c r="H21" s="55"/>
    </row>
    <row r="22" spans="1:9" x14ac:dyDescent="0.25">
      <c r="A22" s="1" t="s">
        <v>5</v>
      </c>
      <c r="B22" s="48" t="s">
        <v>19</v>
      </c>
      <c r="C22" s="48"/>
      <c r="D22" s="48"/>
      <c r="E22" s="48"/>
      <c r="F22" s="55">
        <f>((9/52.5)*(60*13))*(F19/220)*20%</f>
        <v>260.64</v>
      </c>
      <c r="G22" s="55"/>
      <c r="H22" s="55"/>
    </row>
    <row r="23" spans="1:9" x14ac:dyDescent="0.25">
      <c r="A23" s="1" t="s">
        <v>20</v>
      </c>
      <c r="B23" s="48" t="s">
        <v>21</v>
      </c>
      <c r="C23" s="48"/>
      <c r="D23" s="48"/>
      <c r="E23" s="48"/>
      <c r="F23" s="55">
        <v>0</v>
      </c>
      <c r="G23" s="55"/>
      <c r="H23" s="55"/>
    </row>
    <row r="24" spans="1:9" x14ac:dyDescent="0.25">
      <c r="A24" s="1" t="s">
        <v>22</v>
      </c>
      <c r="B24" s="48" t="s">
        <v>23</v>
      </c>
      <c r="C24" s="48"/>
      <c r="D24" s="48"/>
      <c r="E24" s="48"/>
      <c r="F24" s="55">
        <v>0</v>
      </c>
      <c r="G24" s="55"/>
      <c r="H24" s="55"/>
    </row>
    <row r="25" spans="1:9" x14ac:dyDescent="0.25">
      <c r="A25" s="1" t="s">
        <v>24</v>
      </c>
      <c r="B25" s="48" t="s">
        <v>25</v>
      </c>
      <c r="C25" s="48"/>
      <c r="D25" s="48"/>
      <c r="E25" s="48"/>
      <c r="F25" s="55">
        <v>0</v>
      </c>
      <c r="G25" s="55"/>
      <c r="H25" s="55"/>
    </row>
    <row r="26" spans="1:9" x14ac:dyDescent="0.25">
      <c r="A26" s="1" t="s">
        <v>26</v>
      </c>
      <c r="B26" s="48" t="s">
        <v>27</v>
      </c>
      <c r="C26" s="48"/>
      <c r="D26" s="48"/>
      <c r="E26" s="48"/>
      <c r="F26" s="55">
        <v>0</v>
      </c>
      <c r="G26" s="55"/>
      <c r="H26" s="55"/>
    </row>
    <row r="27" spans="1:9" x14ac:dyDescent="0.25">
      <c r="A27" s="1"/>
      <c r="B27" s="48" t="s">
        <v>16</v>
      </c>
      <c r="C27" s="48"/>
      <c r="D27" s="48"/>
      <c r="E27" s="48"/>
      <c r="F27" s="55">
        <f>SUM(F19:H26)</f>
        <v>3126.23</v>
      </c>
      <c r="G27" s="55"/>
      <c r="H27" s="55"/>
    </row>
    <row r="29" spans="1:9" x14ac:dyDescent="0.25">
      <c r="A29" s="54" t="s">
        <v>28</v>
      </c>
      <c r="B29" s="54"/>
      <c r="C29" s="54"/>
      <c r="D29" s="54"/>
      <c r="E29" s="54"/>
      <c r="F29" s="54"/>
      <c r="G29" s="54"/>
      <c r="H29" s="54"/>
      <c r="I29" s="54"/>
    </row>
    <row r="30" spans="1:9" x14ac:dyDescent="0.25">
      <c r="A30" s="1" t="s">
        <v>0</v>
      </c>
      <c r="B30" s="48" t="s">
        <v>30</v>
      </c>
      <c r="C30" s="48"/>
      <c r="D30" s="48"/>
      <c r="E30" s="48"/>
      <c r="F30" s="48"/>
      <c r="G30" s="56" t="s">
        <v>160</v>
      </c>
      <c r="H30" s="56"/>
      <c r="I30" s="56"/>
    </row>
    <row r="31" spans="1:9" x14ac:dyDescent="0.25">
      <c r="A31" s="1" t="s">
        <v>2</v>
      </c>
      <c r="B31" s="48" t="s">
        <v>31</v>
      </c>
      <c r="C31" s="48"/>
      <c r="D31" s="48"/>
      <c r="E31" s="48"/>
      <c r="F31" s="48"/>
      <c r="G31" s="56">
        <f>20*13</f>
        <v>260</v>
      </c>
      <c r="H31" s="56"/>
      <c r="I31" s="56"/>
    </row>
    <row r="32" spans="1:9" x14ac:dyDescent="0.25">
      <c r="A32" s="1" t="s">
        <v>4</v>
      </c>
      <c r="B32" s="48" t="s">
        <v>133</v>
      </c>
      <c r="C32" s="48"/>
      <c r="D32" s="48"/>
      <c r="E32" s="48"/>
      <c r="F32" s="48"/>
      <c r="G32" s="56">
        <v>62.03</v>
      </c>
      <c r="H32" s="56"/>
      <c r="I32" s="56"/>
    </row>
    <row r="33" spans="1:10" x14ac:dyDescent="0.25">
      <c r="A33" s="1" t="s">
        <v>5</v>
      </c>
      <c r="B33" s="48" t="s">
        <v>32</v>
      </c>
      <c r="C33" s="48"/>
      <c r="D33" s="48"/>
      <c r="E33" s="48"/>
      <c r="F33" s="48"/>
      <c r="G33" s="56">
        <v>0</v>
      </c>
      <c r="H33" s="56"/>
      <c r="I33" s="56"/>
    </row>
    <row r="34" spans="1:10" x14ac:dyDescent="0.25">
      <c r="A34" s="1" t="s">
        <v>20</v>
      </c>
      <c r="B34" s="48" t="s">
        <v>33</v>
      </c>
      <c r="C34" s="48"/>
      <c r="D34" s="48"/>
      <c r="E34" s="48"/>
      <c r="F34" s="48"/>
      <c r="G34" s="56"/>
      <c r="H34" s="56"/>
      <c r="I34" s="56"/>
    </row>
    <row r="35" spans="1:10" x14ac:dyDescent="0.25">
      <c r="A35" s="1" t="s">
        <v>22</v>
      </c>
      <c r="B35" s="48" t="s">
        <v>134</v>
      </c>
      <c r="C35" s="48"/>
      <c r="D35" s="48"/>
      <c r="E35" s="48"/>
      <c r="F35" s="48"/>
      <c r="G35" s="56">
        <v>0</v>
      </c>
      <c r="H35" s="56"/>
      <c r="I35" s="56"/>
      <c r="J35" s="13"/>
    </row>
    <row r="36" spans="1:10" x14ac:dyDescent="0.25">
      <c r="A36" s="1"/>
      <c r="B36" s="48" t="s">
        <v>29</v>
      </c>
      <c r="C36" s="48"/>
      <c r="D36" s="48"/>
      <c r="E36" s="48"/>
      <c r="F36" s="48"/>
      <c r="G36" s="57">
        <f>SUM(G30:I35)</f>
        <v>322.02999999999997</v>
      </c>
      <c r="H36" s="58"/>
      <c r="I36" s="59"/>
    </row>
    <row r="38" spans="1:10" x14ac:dyDescent="0.25">
      <c r="A38" s="60" t="s">
        <v>34</v>
      </c>
      <c r="B38" s="60"/>
      <c r="C38" s="60"/>
      <c r="D38" s="60"/>
      <c r="E38" s="60"/>
      <c r="F38" s="60"/>
      <c r="G38" s="60"/>
      <c r="H38" s="14"/>
    </row>
    <row r="39" spans="1:10" x14ac:dyDescent="0.25">
      <c r="A39" s="15" t="s">
        <v>0</v>
      </c>
      <c r="B39" s="61" t="s">
        <v>36</v>
      </c>
      <c r="C39" s="61"/>
      <c r="D39" s="61"/>
      <c r="E39" s="62">
        <f>947/12</f>
        <v>78.92</v>
      </c>
      <c r="F39" s="62"/>
      <c r="G39" s="62"/>
      <c r="H39" s="14"/>
    </row>
    <row r="40" spans="1:10" x14ac:dyDescent="0.25">
      <c r="A40" s="15" t="s">
        <v>2</v>
      </c>
      <c r="B40" s="61" t="s">
        <v>159</v>
      </c>
      <c r="C40" s="61"/>
      <c r="D40" s="61"/>
      <c r="E40" s="62">
        <f>(55131.2/23)/12</f>
        <v>199.75</v>
      </c>
      <c r="F40" s="62"/>
      <c r="G40" s="62"/>
      <c r="H40" s="14"/>
      <c r="I40" t="s">
        <v>158</v>
      </c>
    </row>
    <row r="41" spans="1:10" x14ac:dyDescent="0.25">
      <c r="A41" s="15" t="s">
        <v>4</v>
      </c>
      <c r="B41" s="61"/>
      <c r="C41" s="61"/>
      <c r="D41" s="61"/>
      <c r="E41" s="62">
        <v>0</v>
      </c>
      <c r="F41" s="62"/>
      <c r="G41" s="62"/>
      <c r="H41" s="14"/>
    </row>
    <row r="42" spans="1:10" x14ac:dyDescent="0.25">
      <c r="A42" s="15" t="s">
        <v>5</v>
      </c>
      <c r="B42" s="61"/>
      <c r="C42" s="61"/>
      <c r="D42" s="61"/>
      <c r="E42" s="62">
        <v>0</v>
      </c>
      <c r="F42" s="62"/>
      <c r="G42" s="62"/>
      <c r="H42" s="14"/>
    </row>
    <row r="43" spans="1:10" x14ac:dyDescent="0.25">
      <c r="A43" s="15"/>
      <c r="B43" s="41" t="s">
        <v>35</v>
      </c>
      <c r="C43" s="41"/>
      <c r="D43" s="41"/>
      <c r="E43" s="63">
        <f>SUM(E39:G42)</f>
        <v>278.67</v>
      </c>
      <c r="F43" s="64"/>
      <c r="G43" s="65"/>
      <c r="H43" s="14"/>
    </row>
    <row r="45" spans="1:10" x14ac:dyDescent="0.25">
      <c r="A45" s="54" t="s">
        <v>38</v>
      </c>
      <c r="B45" s="54"/>
      <c r="C45" s="54"/>
      <c r="D45" s="54"/>
      <c r="E45" s="54"/>
      <c r="F45" s="54"/>
      <c r="G45" s="54"/>
      <c r="H45" s="54"/>
      <c r="I45" s="54"/>
    </row>
    <row r="46" spans="1:10" x14ac:dyDescent="0.25">
      <c r="A46" s="54" t="s">
        <v>47</v>
      </c>
      <c r="B46" s="54"/>
      <c r="C46" s="54"/>
      <c r="D46" s="54"/>
      <c r="E46" s="54"/>
      <c r="F46" s="54" t="s">
        <v>49</v>
      </c>
      <c r="G46" s="54"/>
      <c r="H46" s="54" t="s">
        <v>48</v>
      </c>
      <c r="I46" s="54"/>
    </row>
    <row r="47" spans="1:10" x14ac:dyDescent="0.25">
      <c r="A47" s="1" t="s">
        <v>0</v>
      </c>
      <c r="B47" s="48" t="s">
        <v>39</v>
      </c>
      <c r="C47" s="48"/>
      <c r="D47" s="48"/>
      <c r="E47" s="48"/>
      <c r="F47" s="66">
        <v>0.2</v>
      </c>
      <c r="G47" s="66"/>
      <c r="H47" s="67">
        <f>F47*$F$27</f>
        <v>625.25</v>
      </c>
      <c r="I47" s="54"/>
    </row>
    <row r="48" spans="1:10" x14ac:dyDescent="0.25">
      <c r="A48" s="1" t="s">
        <v>2</v>
      </c>
      <c r="B48" s="48" t="s">
        <v>40</v>
      </c>
      <c r="C48" s="48"/>
      <c r="D48" s="48"/>
      <c r="E48" s="48"/>
      <c r="F48" s="66">
        <v>1.4999999999999999E-2</v>
      </c>
      <c r="G48" s="66"/>
      <c r="H48" s="67">
        <f t="shared" ref="H48:H54" si="0">F48*$F$27</f>
        <v>46.89</v>
      </c>
      <c r="I48" s="54"/>
    </row>
    <row r="49" spans="1:11" x14ac:dyDescent="0.25">
      <c r="A49" s="1" t="s">
        <v>4</v>
      </c>
      <c r="B49" s="48" t="s">
        <v>41</v>
      </c>
      <c r="C49" s="48"/>
      <c r="D49" s="48"/>
      <c r="E49" s="48"/>
      <c r="F49" s="66">
        <v>0.01</v>
      </c>
      <c r="G49" s="66"/>
      <c r="H49" s="67">
        <f t="shared" si="0"/>
        <v>31.26</v>
      </c>
      <c r="I49" s="54"/>
    </row>
    <row r="50" spans="1:11" x14ac:dyDescent="0.25">
      <c r="A50" s="1" t="s">
        <v>5</v>
      </c>
      <c r="B50" s="48" t="s">
        <v>42</v>
      </c>
      <c r="C50" s="48"/>
      <c r="D50" s="48"/>
      <c r="E50" s="48"/>
      <c r="F50" s="66">
        <v>2E-3</v>
      </c>
      <c r="G50" s="66"/>
      <c r="H50" s="67">
        <f t="shared" si="0"/>
        <v>6.25</v>
      </c>
      <c r="I50" s="54"/>
    </row>
    <row r="51" spans="1:11" x14ac:dyDescent="0.25">
      <c r="A51" s="1" t="s">
        <v>20</v>
      </c>
      <c r="B51" s="48" t="s">
        <v>43</v>
      </c>
      <c r="C51" s="48"/>
      <c r="D51" s="48"/>
      <c r="E51" s="48"/>
      <c r="F51" s="66">
        <v>2.5000000000000001E-2</v>
      </c>
      <c r="G51" s="66"/>
      <c r="H51" s="67">
        <f t="shared" si="0"/>
        <v>78.16</v>
      </c>
      <c r="I51" s="54"/>
    </row>
    <row r="52" spans="1:11" x14ac:dyDescent="0.25">
      <c r="A52" s="1" t="s">
        <v>22</v>
      </c>
      <c r="B52" s="48" t="s">
        <v>44</v>
      </c>
      <c r="C52" s="48"/>
      <c r="D52" s="48"/>
      <c r="E52" s="48"/>
      <c r="F52" s="66">
        <v>0.08</v>
      </c>
      <c r="G52" s="66"/>
      <c r="H52" s="67">
        <f t="shared" si="0"/>
        <v>250.1</v>
      </c>
      <c r="I52" s="54"/>
    </row>
    <row r="53" spans="1:11" x14ac:dyDescent="0.25">
      <c r="A53" s="1" t="s">
        <v>24</v>
      </c>
      <c r="B53" s="48" t="s">
        <v>45</v>
      </c>
      <c r="C53" s="48"/>
      <c r="D53" s="48"/>
      <c r="E53" s="48"/>
      <c r="F53" s="69">
        <v>0.03</v>
      </c>
      <c r="G53" s="69"/>
      <c r="H53" s="67">
        <f t="shared" si="0"/>
        <v>93.79</v>
      </c>
      <c r="I53" s="54"/>
      <c r="J53" s="4"/>
    </row>
    <row r="54" spans="1:11" x14ac:dyDescent="0.25">
      <c r="A54" s="1" t="s">
        <v>26</v>
      </c>
      <c r="B54" s="48" t="s">
        <v>46</v>
      </c>
      <c r="C54" s="48"/>
      <c r="D54" s="48"/>
      <c r="E54" s="48"/>
      <c r="F54" s="66">
        <v>6.0000000000000001E-3</v>
      </c>
      <c r="G54" s="66"/>
      <c r="H54" s="67">
        <f t="shared" si="0"/>
        <v>18.760000000000002</v>
      </c>
      <c r="I54" s="54"/>
    </row>
    <row r="55" spans="1:11" x14ac:dyDescent="0.25">
      <c r="A55" s="1"/>
      <c r="B55" s="51" t="s">
        <v>37</v>
      </c>
      <c r="C55" s="52"/>
      <c r="D55" s="52"/>
      <c r="E55" s="53"/>
      <c r="F55" s="68">
        <f>SUM(F47:G54)</f>
        <v>0.36799999999999999</v>
      </c>
      <c r="G55" s="54"/>
      <c r="H55" s="67">
        <f>SUM(H47:I54)</f>
        <v>1150.46</v>
      </c>
      <c r="I55" s="54"/>
    </row>
    <row r="57" spans="1:11" x14ac:dyDescent="0.25">
      <c r="A57" s="54" t="s">
        <v>38</v>
      </c>
      <c r="B57" s="54"/>
      <c r="C57" s="54"/>
      <c r="D57" s="54"/>
      <c r="E57" s="54"/>
      <c r="F57" s="54"/>
      <c r="G57" s="54"/>
      <c r="H57" s="54"/>
      <c r="I57" s="54"/>
    </row>
    <row r="58" spans="1:11" x14ac:dyDescent="0.25">
      <c r="A58" s="54" t="s">
        <v>50</v>
      </c>
      <c r="B58" s="54"/>
      <c r="C58" s="54"/>
      <c r="D58" s="54"/>
      <c r="E58" s="54"/>
      <c r="F58" s="54"/>
      <c r="G58" s="54"/>
      <c r="H58" s="54"/>
      <c r="I58" s="39" t="s">
        <v>48</v>
      </c>
      <c r="J58" s="5"/>
    </row>
    <row r="59" spans="1:11" x14ac:dyDescent="0.25">
      <c r="A59" s="1" t="s">
        <v>0</v>
      </c>
      <c r="B59" s="48" t="s">
        <v>51</v>
      </c>
      <c r="C59" s="48"/>
      <c r="D59" s="48"/>
      <c r="E59" s="48"/>
      <c r="F59" s="48"/>
      <c r="G59" s="48"/>
      <c r="H59" s="48"/>
      <c r="I59" s="6">
        <f>$F$27*J59</f>
        <v>279.17</v>
      </c>
      <c r="J59" s="5">
        <f>(5/56)*100%</f>
        <v>8.9300000000000004E-2</v>
      </c>
    </row>
    <row r="60" spans="1:11" x14ac:dyDescent="0.25">
      <c r="A60" s="1" t="s">
        <v>2</v>
      </c>
      <c r="B60" s="48" t="s">
        <v>52</v>
      </c>
      <c r="C60" s="48"/>
      <c r="D60" s="48"/>
      <c r="E60" s="48"/>
      <c r="F60" s="48"/>
      <c r="G60" s="48"/>
      <c r="H60" s="48"/>
      <c r="I60" s="6">
        <f t="shared" ref="I60:I62" si="1">$F$27*J60</f>
        <v>93.16</v>
      </c>
      <c r="J60" s="5">
        <f>((5/56)*(1/3))*100%</f>
        <v>2.98E-2</v>
      </c>
    </row>
    <row r="61" spans="1:11" x14ac:dyDescent="0.25">
      <c r="A61" s="1"/>
      <c r="B61" s="48" t="s">
        <v>53</v>
      </c>
      <c r="C61" s="48"/>
      <c r="D61" s="48"/>
      <c r="E61" s="48"/>
      <c r="F61" s="48"/>
      <c r="G61" s="48"/>
      <c r="H61" s="48"/>
      <c r="I61" s="6">
        <f t="shared" si="1"/>
        <v>372.33</v>
      </c>
      <c r="J61" s="5">
        <f>SUM(J59:J60)</f>
        <v>0.1191</v>
      </c>
      <c r="K61" s="8"/>
    </row>
    <row r="62" spans="1:11" x14ac:dyDescent="0.25">
      <c r="A62" s="1" t="s">
        <v>4</v>
      </c>
      <c r="B62" s="48" t="s">
        <v>54</v>
      </c>
      <c r="C62" s="48"/>
      <c r="D62" s="48"/>
      <c r="E62" s="48"/>
      <c r="F62" s="48"/>
      <c r="G62" s="48"/>
      <c r="H62" s="48"/>
      <c r="I62" s="6">
        <f t="shared" si="1"/>
        <v>136.93</v>
      </c>
      <c r="J62" s="5">
        <f>F55*J61</f>
        <v>4.3799999999999999E-2</v>
      </c>
    </row>
    <row r="63" spans="1:11" x14ac:dyDescent="0.25">
      <c r="A63" s="1"/>
      <c r="B63" s="51" t="s">
        <v>55</v>
      </c>
      <c r="C63" s="52"/>
      <c r="D63" s="52"/>
      <c r="E63" s="52"/>
      <c r="F63" s="52"/>
      <c r="G63" s="52"/>
      <c r="H63" s="52"/>
      <c r="I63" s="7">
        <f>SUM(I61:I62)</f>
        <v>509.26</v>
      </c>
      <c r="J63" s="5">
        <f>SUM(J61:J62)</f>
        <v>0.16289999999999999</v>
      </c>
    </row>
    <row r="64" spans="1:11" x14ac:dyDescent="0.25">
      <c r="J64" s="5"/>
    </row>
    <row r="65" spans="1:12" x14ac:dyDescent="0.25">
      <c r="A65" s="54" t="s">
        <v>38</v>
      </c>
      <c r="B65" s="54"/>
      <c r="C65" s="54"/>
      <c r="D65" s="54"/>
      <c r="E65" s="54"/>
      <c r="F65" s="54"/>
      <c r="G65" s="54"/>
      <c r="H65" s="54"/>
      <c r="I65" s="54"/>
      <c r="J65" s="5"/>
    </row>
    <row r="66" spans="1:12" x14ac:dyDescent="0.25">
      <c r="A66" s="54" t="s">
        <v>56</v>
      </c>
      <c r="B66" s="54"/>
      <c r="C66" s="54"/>
      <c r="D66" s="54"/>
      <c r="E66" s="54"/>
      <c r="F66" s="54"/>
      <c r="G66" s="54"/>
      <c r="H66" s="54"/>
      <c r="I66" s="39" t="s">
        <v>48</v>
      </c>
      <c r="J66" s="5"/>
    </row>
    <row r="67" spans="1:12" x14ac:dyDescent="0.25">
      <c r="A67" s="1" t="s">
        <v>0</v>
      </c>
      <c r="B67" s="48" t="s">
        <v>57</v>
      </c>
      <c r="C67" s="48"/>
      <c r="D67" s="48"/>
      <c r="E67" s="48"/>
      <c r="F67" s="48"/>
      <c r="G67" s="48"/>
      <c r="H67" s="48"/>
      <c r="I67" s="6">
        <f>J67*F27</f>
        <v>0.63</v>
      </c>
      <c r="J67" s="5">
        <f>(((5/56*4)+(5/56*4)+(1/3*5/56*4))/12*0.0025)</f>
        <v>2.0000000000000001E-4</v>
      </c>
      <c r="L67" s="5"/>
    </row>
    <row r="68" spans="1:12" x14ac:dyDescent="0.25">
      <c r="A68" s="1" t="s">
        <v>2</v>
      </c>
      <c r="B68" s="48" t="s">
        <v>58</v>
      </c>
      <c r="C68" s="48"/>
      <c r="D68" s="48"/>
      <c r="E68" s="48"/>
      <c r="F68" s="48"/>
      <c r="G68" s="48"/>
      <c r="H68" s="48"/>
      <c r="I68" s="6">
        <f>J68*F27</f>
        <v>0.31</v>
      </c>
      <c r="J68" s="5">
        <f>F55*J67</f>
        <v>1E-4</v>
      </c>
    </row>
    <row r="69" spans="1:12" x14ac:dyDescent="0.25">
      <c r="A69" s="1"/>
      <c r="B69" s="51" t="s">
        <v>55</v>
      </c>
      <c r="C69" s="52"/>
      <c r="D69" s="52"/>
      <c r="E69" s="52"/>
      <c r="F69" s="52"/>
      <c r="G69" s="52"/>
      <c r="H69" s="52"/>
      <c r="I69" s="7">
        <f>SUM(I67:I68)</f>
        <v>0.94</v>
      </c>
      <c r="J69" s="5">
        <f>SUM(J67:J68)</f>
        <v>2.9999999999999997E-4</v>
      </c>
    </row>
    <row r="70" spans="1:12" x14ac:dyDescent="0.25">
      <c r="J70" s="5"/>
    </row>
    <row r="71" spans="1:12" x14ac:dyDescent="0.25">
      <c r="A71" s="54" t="s">
        <v>38</v>
      </c>
      <c r="B71" s="54"/>
      <c r="C71" s="54"/>
      <c r="D71" s="54"/>
      <c r="E71" s="54"/>
      <c r="F71" s="54"/>
      <c r="G71" s="54"/>
      <c r="H71" s="54"/>
      <c r="I71" s="54"/>
      <c r="J71" s="5"/>
    </row>
    <row r="72" spans="1:12" x14ac:dyDescent="0.25">
      <c r="A72" s="54" t="s">
        <v>59</v>
      </c>
      <c r="B72" s="54"/>
      <c r="C72" s="54"/>
      <c r="D72" s="54"/>
      <c r="E72" s="54"/>
      <c r="F72" s="54"/>
      <c r="G72" s="54"/>
      <c r="H72" s="54"/>
      <c r="I72" s="39" t="s">
        <v>48</v>
      </c>
      <c r="J72" s="5"/>
    </row>
    <row r="73" spans="1:12" x14ac:dyDescent="0.25">
      <c r="A73" s="1" t="s">
        <v>0</v>
      </c>
      <c r="B73" s="48" t="s">
        <v>60</v>
      </c>
      <c r="C73" s="48"/>
      <c r="D73" s="48"/>
      <c r="E73" s="48"/>
      <c r="F73" s="48"/>
      <c r="G73" s="48"/>
      <c r="H73" s="48"/>
      <c r="I73" s="6">
        <f>J73*F$27</f>
        <v>13.13</v>
      </c>
      <c r="J73" s="5">
        <f>(1/12)*5%</f>
        <v>4.1999999999999997E-3</v>
      </c>
    </row>
    <row r="74" spans="1:12" x14ac:dyDescent="0.25">
      <c r="A74" s="1" t="s">
        <v>2</v>
      </c>
      <c r="B74" s="48" t="s">
        <v>61</v>
      </c>
      <c r="C74" s="48"/>
      <c r="D74" s="48"/>
      <c r="E74" s="48"/>
      <c r="F74" s="48"/>
      <c r="G74" s="48"/>
      <c r="H74" s="48"/>
      <c r="I74" s="6">
        <f t="shared" ref="I74:I78" si="2">J74*F$27</f>
        <v>0.94</v>
      </c>
      <c r="J74" s="5">
        <f>F52*J73</f>
        <v>2.9999999999999997E-4</v>
      </c>
    </row>
    <row r="75" spans="1:12" x14ac:dyDescent="0.25">
      <c r="A75" s="1" t="s">
        <v>4</v>
      </c>
      <c r="B75" s="48" t="s">
        <v>62</v>
      </c>
      <c r="C75" s="48"/>
      <c r="D75" s="48"/>
      <c r="E75" s="48"/>
      <c r="F75" s="48"/>
      <c r="G75" s="48"/>
      <c r="H75" s="48"/>
      <c r="I75" s="6">
        <f t="shared" si="2"/>
        <v>135.99</v>
      </c>
      <c r="J75" s="5">
        <f>8%*50%*90%*(1+J59+J83+J60)</f>
        <v>4.3499999999999997E-2</v>
      </c>
    </row>
    <row r="76" spans="1:12" x14ac:dyDescent="0.25">
      <c r="A76" s="1" t="s">
        <v>5</v>
      </c>
      <c r="B76" s="48" t="s">
        <v>63</v>
      </c>
      <c r="C76" s="48"/>
      <c r="D76" s="48"/>
      <c r="E76" s="48"/>
      <c r="F76" s="48"/>
      <c r="G76" s="48"/>
      <c r="H76" s="48"/>
      <c r="I76" s="6">
        <f t="shared" si="2"/>
        <v>9.07</v>
      </c>
      <c r="J76" s="5">
        <f>((7/30)/12*0.15)*100%</f>
        <v>2.8999999999999998E-3</v>
      </c>
      <c r="K76" t="s">
        <v>135</v>
      </c>
    </row>
    <row r="77" spans="1:12" x14ac:dyDescent="0.25">
      <c r="A77" s="1" t="s">
        <v>20</v>
      </c>
      <c r="B77" s="48" t="s">
        <v>64</v>
      </c>
      <c r="C77" s="48"/>
      <c r="D77" s="48"/>
      <c r="E77" s="48"/>
      <c r="F77" s="48"/>
      <c r="G77" s="48"/>
      <c r="H77" s="48"/>
      <c r="I77" s="6">
        <f t="shared" si="2"/>
        <v>3.44</v>
      </c>
      <c r="J77" s="5">
        <f>F55*J76</f>
        <v>1.1000000000000001E-3</v>
      </c>
    </row>
    <row r="78" spans="1:12" x14ac:dyDescent="0.25">
      <c r="A78" s="1" t="s">
        <v>22</v>
      </c>
      <c r="B78" s="48" t="s">
        <v>65</v>
      </c>
      <c r="C78" s="48"/>
      <c r="D78" s="48"/>
      <c r="E78" s="48"/>
      <c r="F78" s="48"/>
      <c r="G78" s="48"/>
      <c r="H78" s="48"/>
      <c r="I78" s="6">
        <f t="shared" si="2"/>
        <v>0.31</v>
      </c>
      <c r="J78" s="5">
        <f>50%*F52*J76</f>
        <v>1E-4</v>
      </c>
    </row>
    <row r="79" spans="1:12" x14ac:dyDescent="0.25">
      <c r="A79" s="1"/>
      <c r="B79" s="51" t="s">
        <v>55</v>
      </c>
      <c r="C79" s="52"/>
      <c r="D79" s="52"/>
      <c r="E79" s="52"/>
      <c r="F79" s="52"/>
      <c r="G79" s="52"/>
      <c r="H79" s="52"/>
      <c r="I79" s="7">
        <f>SUM(I73:I78)</f>
        <v>162.88</v>
      </c>
      <c r="J79" s="5">
        <f>SUM(J73:J78)</f>
        <v>5.21E-2</v>
      </c>
    </row>
    <row r="80" spans="1:12" x14ac:dyDescent="0.25">
      <c r="J80" s="5"/>
    </row>
    <row r="81" spans="1:10" x14ac:dyDescent="0.25">
      <c r="A81" s="54" t="s">
        <v>38</v>
      </c>
      <c r="B81" s="54"/>
      <c r="C81" s="54"/>
      <c r="D81" s="54"/>
      <c r="E81" s="54"/>
      <c r="F81" s="54"/>
      <c r="G81" s="54"/>
      <c r="H81" s="54"/>
      <c r="I81" s="54"/>
      <c r="J81" s="5"/>
    </row>
    <row r="82" spans="1:10" x14ac:dyDescent="0.25">
      <c r="A82" s="54" t="s">
        <v>66</v>
      </c>
      <c r="B82" s="54"/>
      <c r="C82" s="54"/>
      <c r="D82" s="54"/>
      <c r="E82" s="54"/>
      <c r="F82" s="54"/>
      <c r="G82" s="54"/>
      <c r="H82" s="54"/>
      <c r="I82" s="39" t="s">
        <v>48</v>
      </c>
      <c r="J82" s="5"/>
    </row>
    <row r="83" spans="1:10" ht="15.75" x14ac:dyDescent="0.25">
      <c r="A83" s="20" t="s">
        <v>0</v>
      </c>
      <c r="B83" s="70" t="s">
        <v>67</v>
      </c>
      <c r="C83" s="70"/>
      <c r="D83" s="70"/>
      <c r="E83" s="70"/>
      <c r="F83" s="70"/>
      <c r="G83" s="70"/>
      <c r="H83" s="70"/>
      <c r="I83" s="21">
        <f>J83*F$27</f>
        <v>279.17</v>
      </c>
      <c r="J83" s="5">
        <f>(5/56)*100%</f>
        <v>8.9300000000000004E-2</v>
      </c>
    </row>
    <row r="84" spans="1:10" ht="15.75" x14ac:dyDescent="0.25">
      <c r="A84" s="20" t="s">
        <v>2</v>
      </c>
      <c r="B84" s="70" t="s">
        <v>68</v>
      </c>
      <c r="C84" s="70"/>
      <c r="D84" s="70"/>
      <c r="E84" s="70"/>
      <c r="F84" s="70"/>
      <c r="G84" s="70"/>
      <c r="H84" s="70"/>
      <c r="I84" s="21">
        <f t="shared" ref="I84:I88" si="3">J84*F$27</f>
        <v>12.82</v>
      </c>
      <c r="J84" s="5">
        <f>((5/365)*30%)</f>
        <v>4.1000000000000003E-3</v>
      </c>
    </row>
    <row r="85" spans="1:10" ht="15.75" x14ac:dyDescent="0.25">
      <c r="A85" s="20" t="s">
        <v>4</v>
      </c>
      <c r="B85" s="70" t="s">
        <v>69</v>
      </c>
      <c r="C85" s="70"/>
      <c r="D85" s="70"/>
      <c r="E85" s="70"/>
      <c r="F85" s="70"/>
      <c r="G85" s="70"/>
      <c r="H85" s="70"/>
      <c r="I85" s="21">
        <f t="shared" si="3"/>
        <v>1.56</v>
      </c>
      <c r="J85" s="5">
        <f>((5/275)*3%)*100%</f>
        <v>5.0000000000000001E-4</v>
      </c>
    </row>
    <row r="86" spans="1:10" ht="15.75" x14ac:dyDescent="0.25">
      <c r="A86" s="20" t="s">
        <v>5</v>
      </c>
      <c r="B86" s="70" t="s">
        <v>70</v>
      </c>
      <c r="C86" s="70"/>
      <c r="D86" s="70"/>
      <c r="E86" s="70"/>
      <c r="F86" s="70"/>
      <c r="G86" s="70"/>
      <c r="H86" s="70"/>
      <c r="I86" s="21">
        <f t="shared" si="3"/>
        <v>2.19</v>
      </c>
      <c r="J86" s="5">
        <f>(((3/365)*5%)+((2/365)*2%)+(3/365)*2%)</f>
        <v>6.9999999999999999E-4</v>
      </c>
    </row>
    <row r="87" spans="1:10" ht="15.75" x14ac:dyDescent="0.25">
      <c r="A87" s="20" t="s">
        <v>20</v>
      </c>
      <c r="B87" s="70" t="s">
        <v>71</v>
      </c>
      <c r="C87" s="70"/>
      <c r="D87" s="70"/>
      <c r="E87" s="70"/>
      <c r="F87" s="70"/>
      <c r="G87" s="70"/>
      <c r="H87" s="70"/>
      <c r="I87" s="21">
        <f t="shared" si="3"/>
        <v>13.13</v>
      </c>
      <c r="J87" s="5">
        <f>(((15/30)/12)*0.1)*100%</f>
        <v>4.1999999999999997E-3</v>
      </c>
    </row>
    <row r="88" spans="1:10" ht="15.75" x14ac:dyDescent="0.25">
      <c r="A88" s="20" t="s">
        <v>22</v>
      </c>
      <c r="B88" s="70" t="s">
        <v>27</v>
      </c>
      <c r="C88" s="70"/>
      <c r="D88" s="70"/>
      <c r="E88" s="70"/>
      <c r="F88" s="70"/>
      <c r="G88" s="70"/>
      <c r="H88" s="70"/>
      <c r="I88" s="21">
        <f t="shared" si="3"/>
        <v>0</v>
      </c>
      <c r="J88" s="5">
        <v>0</v>
      </c>
    </row>
    <row r="89" spans="1:10" ht="15.75" x14ac:dyDescent="0.25">
      <c r="A89" s="20"/>
      <c r="B89" s="77" t="s">
        <v>53</v>
      </c>
      <c r="C89" s="77"/>
      <c r="D89" s="77"/>
      <c r="E89" s="77"/>
      <c r="F89" s="77"/>
      <c r="G89" s="77"/>
      <c r="H89" s="77"/>
      <c r="I89" s="22">
        <f>SUM(I83:I88)</f>
        <v>308.87</v>
      </c>
      <c r="J89" s="5">
        <f>SUM(J83:J88)</f>
        <v>9.8799999999999999E-2</v>
      </c>
    </row>
    <row r="90" spans="1:10" ht="15.75" x14ac:dyDescent="0.25">
      <c r="A90" s="20" t="s">
        <v>24</v>
      </c>
      <c r="B90" s="71" t="s">
        <v>72</v>
      </c>
      <c r="C90" s="72"/>
      <c r="D90" s="72"/>
      <c r="E90" s="72"/>
      <c r="F90" s="72"/>
      <c r="G90" s="72"/>
      <c r="H90" s="73"/>
      <c r="I90" s="22">
        <f>J90*F$27</f>
        <v>113.79</v>
      </c>
      <c r="J90" s="5">
        <f>F55*J89</f>
        <v>3.6400000000000002E-2</v>
      </c>
    </row>
    <row r="91" spans="1:10" ht="15.75" x14ac:dyDescent="0.25">
      <c r="A91" s="17"/>
      <c r="B91" s="74" t="s">
        <v>55</v>
      </c>
      <c r="C91" s="75"/>
      <c r="D91" s="75"/>
      <c r="E91" s="75"/>
      <c r="F91" s="75"/>
      <c r="G91" s="75"/>
      <c r="H91" s="75"/>
      <c r="I91" s="22">
        <f>SUM(I89:I90)</f>
        <v>422.66</v>
      </c>
      <c r="J91" s="8">
        <f>SUM(J89:J90)</f>
        <v>0.13519999999999999</v>
      </c>
    </row>
    <row r="92" spans="1:10" ht="15.75" x14ac:dyDescent="0.25">
      <c r="A92" s="23"/>
      <c r="B92" s="23"/>
      <c r="C92" s="23"/>
      <c r="D92" s="23"/>
      <c r="E92" s="23"/>
      <c r="F92" s="23"/>
      <c r="G92" s="23"/>
      <c r="H92" s="23"/>
      <c r="I92" s="23"/>
    </row>
    <row r="93" spans="1:10" ht="15.75" x14ac:dyDescent="0.25">
      <c r="A93" s="76" t="s">
        <v>73</v>
      </c>
      <c r="B93" s="76"/>
      <c r="C93" s="76"/>
      <c r="D93" s="76"/>
      <c r="E93" s="76"/>
      <c r="F93" s="76"/>
      <c r="G93" s="76"/>
      <c r="H93" s="76"/>
      <c r="I93" s="76"/>
    </row>
    <row r="94" spans="1:10" ht="15.75" x14ac:dyDescent="0.25">
      <c r="A94" s="76" t="s">
        <v>74</v>
      </c>
      <c r="B94" s="76"/>
      <c r="C94" s="76"/>
      <c r="D94" s="76"/>
      <c r="E94" s="76"/>
      <c r="F94" s="76"/>
      <c r="G94" s="76"/>
      <c r="H94" s="76"/>
      <c r="I94" s="36" t="s">
        <v>48</v>
      </c>
    </row>
    <row r="95" spans="1:10" ht="15.75" x14ac:dyDescent="0.25">
      <c r="A95" s="17" t="s">
        <v>75</v>
      </c>
      <c r="B95" s="70" t="s">
        <v>136</v>
      </c>
      <c r="C95" s="70"/>
      <c r="D95" s="70"/>
      <c r="E95" s="70"/>
      <c r="F95" s="70"/>
      <c r="G95" s="70"/>
      <c r="H95" s="70"/>
      <c r="I95" s="25">
        <f>H55</f>
        <v>1150.46</v>
      </c>
      <c r="J95" s="5">
        <v>0.39800000000000002</v>
      </c>
    </row>
    <row r="96" spans="1:10" ht="15" customHeight="1" x14ac:dyDescent="0.25">
      <c r="A96" s="17" t="s">
        <v>76</v>
      </c>
      <c r="B96" s="70" t="s">
        <v>81</v>
      </c>
      <c r="C96" s="70"/>
      <c r="D96" s="70"/>
      <c r="E96" s="70"/>
      <c r="F96" s="70"/>
      <c r="G96" s="70"/>
      <c r="H96" s="70"/>
      <c r="I96" s="25">
        <f>I63</f>
        <v>509.26</v>
      </c>
      <c r="J96" s="5">
        <f>J63</f>
        <v>0.16289999999999999</v>
      </c>
    </row>
    <row r="97" spans="1:10" ht="15.75" x14ac:dyDescent="0.25">
      <c r="A97" s="17" t="s">
        <v>77</v>
      </c>
      <c r="B97" s="70" t="s">
        <v>57</v>
      </c>
      <c r="C97" s="70" t="s">
        <v>57</v>
      </c>
      <c r="D97" s="70" t="s">
        <v>57</v>
      </c>
      <c r="E97" s="70" t="s">
        <v>57</v>
      </c>
      <c r="F97" s="70" t="s">
        <v>57</v>
      </c>
      <c r="G97" s="70" t="s">
        <v>57</v>
      </c>
      <c r="H97" s="70" t="s">
        <v>57</v>
      </c>
      <c r="I97" s="25">
        <f>I69</f>
        <v>0.94</v>
      </c>
      <c r="J97" s="5">
        <f>J69</f>
        <v>2.9999999999999997E-4</v>
      </c>
    </row>
    <row r="98" spans="1:10" ht="15.75" x14ac:dyDescent="0.25">
      <c r="A98" s="17" t="s">
        <v>78</v>
      </c>
      <c r="B98" s="70" t="s">
        <v>83</v>
      </c>
      <c r="C98" s="70" t="s">
        <v>83</v>
      </c>
      <c r="D98" s="70" t="s">
        <v>83</v>
      </c>
      <c r="E98" s="70" t="s">
        <v>83</v>
      </c>
      <c r="F98" s="70" t="s">
        <v>83</v>
      </c>
      <c r="G98" s="70" t="s">
        <v>83</v>
      </c>
      <c r="H98" s="70" t="s">
        <v>83</v>
      </c>
      <c r="I98" s="25">
        <f>I79</f>
        <v>162.88</v>
      </c>
      <c r="J98" s="5">
        <f>J79</f>
        <v>5.21E-2</v>
      </c>
    </row>
    <row r="99" spans="1:10" ht="15.75" x14ac:dyDescent="0.25">
      <c r="A99" s="17" t="s">
        <v>79</v>
      </c>
      <c r="B99" s="70" t="s">
        <v>84</v>
      </c>
      <c r="C99" s="70" t="s">
        <v>84</v>
      </c>
      <c r="D99" s="70" t="s">
        <v>84</v>
      </c>
      <c r="E99" s="70" t="s">
        <v>84</v>
      </c>
      <c r="F99" s="70" t="s">
        <v>84</v>
      </c>
      <c r="G99" s="70" t="s">
        <v>84</v>
      </c>
      <c r="H99" s="70" t="s">
        <v>84</v>
      </c>
      <c r="I99" s="25">
        <f>I91</f>
        <v>422.66</v>
      </c>
      <c r="J99" s="5">
        <f>J91</f>
        <v>0.13519999999999999</v>
      </c>
    </row>
    <row r="100" spans="1:10" ht="15.75" x14ac:dyDescent="0.25">
      <c r="A100" s="17" t="s">
        <v>80</v>
      </c>
      <c r="B100" s="70" t="s">
        <v>27</v>
      </c>
      <c r="C100" s="70" t="s">
        <v>27</v>
      </c>
      <c r="D100" s="70" t="s">
        <v>27</v>
      </c>
      <c r="E100" s="70" t="s">
        <v>27</v>
      </c>
      <c r="F100" s="70" t="s">
        <v>27</v>
      </c>
      <c r="G100" s="70" t="s">
        <v>27</v>
      </c>
      <c r="H100" s="70" t="s">
        <v>27</v>
      </c>
      <c r="I100" s="21">
        <v>0</v>
      </c>
      <c r="J100" s="9">
        <v>0</v>
      </c>
    </row>
    <row r="101" spans="1:10" ht="15.75" x14ac:dyDescent="0.25">
      <c r="A101" s="17"/>
      <c r="B101" s="77" t="s">
        <v>55</v>
      </c>
      <c r="C101" s="77"/>
      <c r="D101" s="77"/>
      <c r="E101" s="77"/>
      <c r="F101" s="77"/>
      <c r="G101" s="77"/>
      <c r="H101" s="77"/>
      <c r="I101" s="21">
        <f>SUM(I95:I100)</f>
        <v>2246.1999999999998</v>
      </c>
      <c r="J101" s="10">
        <f>SUM(J95:J100)</f>
        <v>0.74850000000000005</v>
      </c>
    </row>
    <row r="102" spans="1:10" ht="15.75" x14ac:dyDescent="0.25">
      <c r="A102" s="23"/>
      <c r="B102" s="23"/>
      <c r="C102" s="23"/>
      <c r="D102" s="23"/>
      <c r="E102" s="23"/>
      <c r="F102" s="23"/>
      <c r="G102" s="23"/>
      <c r="H102" s="23"/>
      <c r="I102" s="23"/>
    </row>
    <row r="103" spans="1:10" ht="15.75" x14ac:dyDescent="0.25">
      <c r="A103" s="76" t="s">
        <v>85</v>
      </c>
      <c r="B103" s="76"/>
      <c r="C103" s="76"/>
      <c r="D103" s="76"/>
      <c r="E103" s="76"/>
      <c r="F103" s="76"/>
      <c r="G103" s="76"/>
      <c r="H103" s="76"/>
      <c r="I103" s="76"/>
    </row>
    <row r="104" spans="1:10" ht="15.75" x14ac:dyDescent="0.25">
      <c r="A104" s="76" t="s">
        <v>86</v>
      </c>
      <c r="B104" s="76"/>
      <c r="C104" s="76"/>
      <c r="D104" s="76"/>
      <c r="E104" s="76"/>
      <c r="F104" s="76" t="s">
        <v>49</v>
      </c>
      <c r="G104" s="76"/>
      <c r="H104" s="76" t="s">
        <v>48</v>
      </c>
      <c r="I104" s="76"/>
    </row>
    <row r="105" spans="1:10" ht="21.75" customHeight="1" x14ac:dyDescent="0.25">
      <c r="A105" s="17" t="s">
        <v>0</v>
      </c>
      <c r="B105" s="70" t="s">
        <v>87</v>
      </c>
      <c r="C105" s="70"/>
      <c r="D105" s="70"/>
      <c r="E105" s="70"/>
      <c r="F105" s="78">
        <v>0</v>
      </c>
      <c r="G105" s="78"/>
      <c r="H105" s="79">
        <f>F105*I120</f>
        <v>0</v>
      </c>
      <c r="I105" s="79"/>
    </row>
    <row r="106" spans="1:10" ht="15.75" x14ac:dyDescent="0.25">
      <c r="A106" s="17" t="s">
        <v>2</v>
      </c>
      <c r="B106" s="70" t="s">
        <v>88</v>
      </c>
      <c r="C106" s="70"/>
      <c r="D106" s="70"/>
      <c r="E106" s="70"/>
      <c r="F106" s="81"/>
      <c r="G106" s="81"/>
      <c r="H106" s="79">
        <f>H107+H108+H109</f>
        <v>992.62</v>
      </c>
      <c r="I106" s="79"/>
    </row>
    <row r="107" spans="1:10" ht="15.75" x14ac:dyDescent="0.25">
      <c r="A107" s="17"/>
      <c r="B107" s="26" t="s">
        <v>93</v>
      </c>
      <c r="C107" s="80" t="s">
        <v>137</v>
      </c>
      <c r="D107" s="80"/>
      <c r="E107" s="80"/>
      <c r="F107" s="81">
        <v>1.6500000000000001E-2</v>
      </c>
      <c r="G107" s="81"/>
      <c r="H107" s="79">
        <f>F107*I$122</f>
        <v>114.93</v>
      </c>
      <c r="I107" s="79"/>
    </row>
    <row r="108" spans="1:10" ht="15.75" x14ac:dyDescent="0.25">
      <c r="A108" s="17"/>
      <c r="B108" s="26" t="s">
        <v>94</v>
      </c>
      <c r="C108" s="80" t="s">
        <v>138</v>
      </c>
      <c r="D108" s="80" t="s">
        <v>89</v>
      </c>
      <c r="E108" s="80" t="s">
        <v>89</v>
      </c>
      <c r="F108" s="81">
        <v>7.5999999999999998E-2</v>
      </c>
      <c r="G108" s="81"/>
      <c r="H108" s="79">
        <f t="shared" ref="H108:H109" si="4">F108*I$122</f>
        <v>529.4</v>
      </c>
      <c r="I108" s="79"/>
    </row>
    <row r="109" spans="1:10" ht="15.75" x14ac:dyDescent="0.25">
      <c r="A109" s="17"/>
      <c r="B109" s="26" t="s">
        <v>95</v>
      </c>
      <c r="C109" s="80" t="s">
        <v>139</v>
      </c>
      <c r="D109" s="80" t="s">
        <v>90</v>
      </c>
      <c r="E109" s="80" t="s">
        <v>90</v>
      </c>
      <c r="F109" s="81">
        <v>0.05</v>
      </c>
      <c r="G109" s="81"/>
      <c r="H109" s="79">
        <f t="shared" si="4"/>
        <v>348.29</v>
      </c>
      <c r="I109" s="79"/>
    </row>
    <row r="110" spans="1:10" ht="15.75" x14ac:dyDescent="0.25">
      <c r="A110" s="17"/>
      <c r="B110" s="26" t="s">
        <v>96</v>
      </c>
      <c r="C110" s="80" t="s">
        <v>97</v>
      </c>
      <c r="D110" s="80" t="s">
        <v>91</v>
      </c>
      <c r="E110" s="80" t="s">
        <v>91</v>
      </c>
      <c r="F110" s="81"/>
      <c r="G110" s="81"/>
      <c r="H110" s="79"/>
      <c r="I110" s="79"/>
    </row>
    <row r="111" spans="1:10" ht="15.75" x14ac:dyDescent="0.25">
      <c r="A111" s="17" t="s">
        <v>4</v>
      </c>
      <c r="B111" s="70" t="s">
        <v>92</v>
      </c>
      <c r="C111" s="70"/>
      <c r="D111" s="70"/>
      <c r="E111" s="70"/>
      <c r="F111" s="78">
        <v>0</v>
      </c>
      <c r="G111" s="78"/>
      <c r="H111" s="79">
        <f>F111*(I120+H105)</f>
        <v>0</v>
      </c>
      <c r="I111" s="79"/>
    </row>
    <row r="112" spans="1:10" ht="15.75" x14ac:dyDescent="0.25">
      <c r="A112" s="17"/>
      <c r="B112" s="74" t="s">
        <v>37</v>
      </c>
      <c r="C112" s="75"/>
      <c r="D112" s="75"/>
      <c r="E112" s="82"/>
      <c r="F112" s="81">
        <f>SUM(F105:G111)</f>
        <v>0.14249999999999999</v>
      </c>
      <c r="G112" s="81"/>
      <c r="H112" s="79">
        <f>H105+H106+H111</f>
        <v>992.62</v>
      </c>
      <c r="I112" s="79"/>
    </row>
    <row r="113" spans="1:9" ht="15.75" x14ac:dyDescent="0.25">
      <c r="A113" s="23"/>
      <c r="B113" s="23"/>
      <c r="C113" s="23"/>
      <c r="D113" s="23"/>
      <c r="E113" s="23"/>
      <c r="F113" s="23"/>
      <c r="G113" s="23"/>
      <c r="H113" s="23"/>
      <c r="I113" s="23"/>
    </row>
    <row r="114" spans="1:9" ht="15.75" x14ac:dyDescent="0.25">
      <c r="A114" s="76" t="s">
        <v>98</v>
      </c>
      <c r="B114" s="76"/>
      <c r="C114" s="76"/>
      <c r="D114" s="76"/>
      <c r="E114" s="76"/>
      <c r="F114" s="76"/>
      <c r="G114" s="76"/>
      <c r="H114" s="76"/>
      <c r="I114" s="76"/>
    </row>
    <row r="115" spans="1:9" ht="15.75" x14ac:dyDescent="0.25">
      <c r="A115" s="76" t="s">
        <v>131</v>
      </c>
      <c r="B115" s="76"/>
      <c r="C115" s="76"/>
      <c r="D115" s="76"/>
      <c r="E115" s="76"/>
      <c r="F115" s="76"/>
      <c r="G115" s="76"/>
      <c r="H115" s="76"/>
      <c r="I115" s="36" t="s">
        <v>48</v>
      </c>
    </row>
    <row r="116" spans="1:9" ht="15.75" x14ac:dyDescent="0.25">
      <c r="A116" s="17" t="s">
        <v>0</v>
      </c>
      <c r="B116" s="70" t="s">
        <v>100</v>
      </c>
      <c r="C116" s="70"/>
      <c r="D116" s="70"/>
      <c r="E116" s="70"/>
      <c r="F116" s="70"/>
      <c r="G116" s="70"/>
      <c r="H116" s="70"/>
      <c r="I116" s="25">
        <f>F27</f>
        <v>3126.23</v>
      </c>
    </row>
    <row r="117" spans="1:9" ht="15.75" x14ac:dyDescent="0.25">
      <c r="A117" s="17" t="s">
        <v>2</v>
      </c>
      <c r="B117" s="70" t="s">
        <v>101</v>
      </c>
      <c r="C117" s="70" t="s">
        <v>82</v>
      </c>
      <c r="D117" s="70" t="s">
        <v>82</v>
      </c>
      <c r="E117" s="70" t="s">
        <v>82</v>
      </c>
      <c r="F117" s="70" t="s">
        <v>82</v>
      </c>
      <c r="G117" s="70" t="s">
        <v>82</v>
      </c>
      <c r="H117" s="70" t="s">
        <v>82</v>
      </c>
      <c r="I117" s="25">
        <f>G36</f>
        <v>322.02999999999997</v>
      </c>
    </row>
    <row r="118" spans="1:9" ht="15.75" x14ac:dyDescent="0.25">
      <c r="A118" s="17" t="s">
        <v>4</v>
      </c>
      <c r="B118" s="70" t="s">
        <v>102</v>
      </c>
      <c r="C118" s="70" t="s">
        <v>57</v>
      </c>
      <c r="D118" s="70" t="s">
        <v>57</v>
      </c>
      <c r="E118" s="70" t="s">
        <v>57</v>
      </c>
      <c r="F118" s="70" t="s">
        <v>57</v>
      </c>
      <c r="G118" s="70" t="s">
        <v>57</v>
      </c>
      <c r="H118" s="70" t="s">
        <v>57</v>
      </c>
      <c r="I118" s="25">
        <f>E43</f>
        <v>278.67</v>
      </c>
    </row>
    <row r="119" spans="1:9" ht="15.75" x14ac:dyDescent="0.25">
      <c r="A119" s="17" t="s">
        <v>5</v>
      </c>
      <c r="B119" s="70" t="s">
        <v>103</v>
      </c>
      <c r="C119" s="70" t="s">
        <v>83</v>
      </c>
      <c r="D119" s="70" t="s">
        <v>83</v>
      </c>
      <c r="E119" s="70" t="s">
        <v>83</v>
      </c>
      <c r="F119" s="70" t="s">
        <v>83</v>
      </c>
      <c r="G119" s="70" t="s">
        <v>83</v>
      </c>
      <c r="H119" s="70" t="s">
        <v>83</v>
      </c>
      <c r="I119" s="25">
        <f>I101</f>
        <v>2246.1999999999998</v>
      </c>
    </row>
    <row r="120" spans="1:9" ht="15.75" x14ac:dyDescent="0.25">
      <c r="A120" s="17"/>
      <c r="B120" s="70" t="s">
        <v>99</v>
      </c>
      <c r="C120" s="70" t="s">
        <v>84</v>
      </c>
      <c r="D120" s="70" t="s">
        <v>84</v>
      </c>
      <c r="E120" s="70" t="s">
        <v>84</v>
      </c>
      <c r="F120" s="70" t="s">
        <v>84</v>
      </c>
      <c r="G120" s="70" t="s">
        <v>84</v>
      </c>
      <c r="H120" s="70" t="s">
        <v>84</v>
      </c>
      <c r="I120" s="25">
        <f>SUM(I116:I119)</f>
        <v>5973.13</v>
      </c>
    </row>
    <row r="121" spans="1:9" ht="15.75" x14ac:dyDescent="0.25">
      <c r="A121" s="17" t="s">
        <v>20</v>
      </c>
      <c r="B121" s="70" t="s">
        <v>104</v>
      </c>
      <c r="C121" s="70" t="s">
        <v>27</v>
      </c>
      <c r="D121" s="70" t="s">
        <v>27</v>
      </c>
      <c r="E121" s="70" t="s">
        <v>27</v>
      </c>
      <c r="F121" s="70" t="s">
        <v>27</v>
      </c>
      <c r="G121" s="70" t="s">
        <v>27</v>
      </c>
      <c r="H121" s="70" t="s">
        <v>27</v>
      </c>
      <c r="I121" s="27"/>
    </row>
    <row r="122" spans="1:9" ht="15.75" x14ac:dyDescent="0.25">
      <c r="A122" s="17"/>
      <c r="B122" s="77" t="s">
        <v>55</v>
      </c>
      <c r="C122" s="77"/>
      <c r="D122" s="77"/>
      <c r="E122" s="77"/>
      <c r="F122" s="77"/>
      <c r="G122" s="77"/>
      <c r="H122" s="77"/>
      <c r="I122" s="25">
        <f>(I120+H105+H111)/(1-F101-F107-F108-F109)</f>
        <v>6965.75</v>
      </c>
    </row>
    <row r="123" spans="1:9" ht="15.75" x14ac:dyDescent="0.25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9" ht="15.75" x14ac:dyDescent="0.25">
      <c r="A124" s="76" t="s">
        <v>105</v>
      </c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83" t="s">
        <v>106</v>
      </c>
      <c r="B125" s="83"/>
      <c r="C125" s="83" t="s">
        <v>108</v>
      </c>
      <c r="D125" s="83"/>
      <c r="E125" s="83" t="s">
        <v>110</v>
      </c>
      <c r="F125" s="83" t="s">
        <v>112</v>
      </c>
      <c r="G125" s="83"/>
      <c r="H125" s="83" t="s">
        <v>124</v>
      </c>
      <c r="I125" s="83" t="s">
        <v>115</v>
      </c>
    </row>
    <row r="126" spans="1:9" ht="29.25" customHeight="1" x14ac:dyDescent="0.25">
      <c r="A126" s="83"/>
      <c r="B126" s="83"/>
      <c r="C126" s="83"/>
      <c r="D126" s="83"/>
      <c r="E126" s="83"/>
      <c r="F126" s="83"/>
      <c r="G126" s="83"/>
      <c r="H126" s="83"/>
      <c r="I126" s="83"/>
    </row>
    <row r="127" spans="1:9" ht="15" customHeight="1" x14ac:dyDescent="0.25">
      <c r="A127" s="84" t="s">
        <v>107</v>
      </c>
      <c r="B127" s="84"/>
      <c r="C127" s="85" t="s">
        <v>109</v>
      </c>
      <c r="D127" s="85"/>
      <c r="E127" s="37" t="s">
        <v>111</v>
      </c>
      <c r="F127" s="85" t="s">
        <v>113</v>
      </c>
      <c r="G127" s="85"/>
      <c r="H127" s="37" t="s">
        <v>114</v>
      </c>
      <c r="I127" s="37" t="s">
        <v>116</v>
      </c>
    </row>
    <row r="128" spans="1:9" ht="47.25" x14ac:dyDescent="0.25">
      <c r="A128" s="38" t="s">
        <v>117</v>
      </c>
      <c r="B128" s="38" t="s">
        <v>118</v>
      </c>
      <c r="C128" s="38" t="s">
        <v>119</v>
      </c>
      <c r="D128" s="30">
        <f>I122</f>
        <v>6965.75</v>
      </c>
      <c r="E128" s="31">
        <v>1</v>
      </c>
      <c r="F128" s="38" t="s">
        <v>119</v>
      </c>
      <c r="G128" s="30">
        <f>D128*E128</f>
        <v>6965.75</v>
      </c>
      <c r="H128" s="38">
        <f>G10</f>
        <v>8</v>
      </c>
      <c r="I128" s="32">
        <f>G128*H128</f>
        <v>55726</v>
      </c>
    </row>
    <row r="129" spans="1:9" ht="47.25" x14ac:dyDescent="0.25">
      <c r="A129" s="38" t="s">
        <v>120</v>
      </c>
      <c r="B129" s="38" t="s">
        <v>121</v>
      </c>
      <c r="C129" s="38" t="s">
        <v>119</v>
      </c>
      <c r="D129" s="36"/>
      <c r="E129" s="38"/>
      <c r="F129" s="38" t="s">
        <v>119</v>
      </c>
      <c r="G129" s="36"/>
      <c r="H129" s="38"/>
      <c r="I129" s="38" t="s">
        <v>119</v>
      </c>
    </row>
    <row r="130" spans="1:9" ht="47.25" x14ac:dyDescent="0.25">
      <c r="A130" s="38" t="s">
        <v>122</v>
      </c>
      <c r="B130" s="38" t="s">
        <v>123</v>
      </c>
      <c r="C130" s="38" t="s">
        <v>119</v>
      </c>
      <c r="D130" s="36"/>
      <c r="E130" s="38"/>
      <c r="F130" s="38" t="s">
        <v>119</v>
      </c>
      <c r="G130" s="36"/>
      <c r="H130" s="38"/>
      <c r="I130" s="38"/>
    </row>
    <row r="131" spans="1:9" ht="15.75" x14ac:dyDescent="0.25">
      <c r="A131" s="23"/>
      <c r="B131" s="23"/>
      <c r="C131" s="23"/>
      <c r="D131" s="23"/>
      <c r="E131" s="23"/>
      <c r="F131" s="23"/>
      <c r="G131" s="23"/>
      <c r="H131" s="23"/>
      <c r="I131" s="23"/>
    </row>
    <row r="132" spans="1:9" ht="15.75" x14ac:dyDescent="0.25">
      <c r="A132" s="76" t="s">
        <v>125</v>
      </c>
      <c r="B132" s="76"/>
      <c r="C132" s="76"/>
      <c r="D132" s="76"/>
      <c r="E132" s="76"/>
      <c r="F132" s="76"/>
      <c r="G132" s="76"/>
      <c r="H132" s="76"/>
      <c r="I132" s="76"/>
    </row>
    <row r="133" spans="1:9" ht="15.75" customHeight="1" x14ac:dyDescent="0.25">
      <c r="A133" s="76" t="s">
        <v>126</v>
      </c>
      <c r="B133" s="76"/>
      <c r="C133" s="76"/>
      <c r="D133" s="76"/>
      <c r="E133" s="76"/>
      <c r="F133" s="76"/>
      <c r="G133" s="76"/>
      <c r="H133" s="76"/>
      <c r="I133" s="76"/>
    </row>
    <row r="134" spans="1:9" ht="15.75" x14ac:dyDescent="0.25">
      <c r="A134" s="76" t="s">
        <v>127</v>
      </c>
      <c r="B134" s="76"/>
      <c r="C134" s="76"/>
      <c r="D134" s="76"/>
      <c r="E134" s="76"/>
      <c r="F134" s="76"/>
      <c r="G134" s="76"/>
      <c r="H134" s="76"/>
      <c r="I134" s="36" t="s">
        <v>48</v>
      </c>
    </row>
    <row r="135" spans="1:9" ht="15.75" x14ac:dyDescent="0.25">
      <c r="A135" s="17" t="s">
        <v>0</v>
      </c>
      <c r="B135" s="70" t="s">
        <v>128</v>
      </c>
      <c r="C135" s="70"/>
      <c r="D135" s="70"/>
      <c r="E135" s="70"/>
      <c r="F135" s="70"/>
      <c r="G135" s="70"/>
      <c r="H135" s="70"/>
      <c r="I135" s="25">
        <f>G128</f>
        <v>6965.75</v>
      </c>
    </row>
    <row r="136" spans="1:9" ht="15.75" x14ac:dyDescent="0.25">
      <c r="A136" s="17" t="s">
        <v>2</v>
      </c>
      <c r="B136" s="70" t="s">
        <v>129</v>
      </c>
      <c r="C136" s="70" t="s">
        <v>82</v>
      </c>
      <c r="D136" s="70" t="s">
        <v>82</v>
      </c>
      <c r="E136" s="70" t="s">
        <v>82</v>
      </c>
      <c r="F136" s="70" t="s">
        <v>82</v>
      </c>
      <c r="G136" s="70" t="s">
        <v>82</v>
      </c>
      <c r="H136" s="70" t="s">
        <v>82</v>
      </c>
      <c r="I136" s="25">
        <f>I128</f>
        <v>55726</v>
      </c>
    </row>
    <row r="137" spans="1:9" ht="15.75" x14ac:dyDescent="0.25">
      <c r="A137" s="17" t="s">
        <v>4</v>
      </c>
      <c r="B137" s="70" t="s">
        <v>130</v>
      </c>
      <c r="C137" s="70" t="s">
        <v>57</v>
      </c>
      <c r="D137" s="70" t="s">
        <v>57</v>
      </c>
      <c r="E137" s="70" t="s">
        <v>57</v>
      </c>
      <c r="F137" s="70" t="s">
        <v>57</v>
      </c>
      <c r="G137" s="70" t="s">
        <v>57</v>
      </c>
      <c r="H137" s="70" t="s">
        <v>57</v>
      </c>
      <c r="I137" s="25">
        <f>I136*12</f>
        <v>668712</v>
      </c>
    </row>
  </sheetData>
  <mergeCells count="184">
    <mergeCell ref="B135:H135"/>
    <mergeCell ref="B136:H136"/>
    <mergeCell ref="B137:H137"/>
    <mergeCell ref="A127:B127"/>
    <mergeCell ref="C127:D127"/>
    <mergeCell ref="F127:G127"/>
    <mergeCell ref="A132:I132"/>
    <mergeCell ref="A133:I133"/>
    <mergeCell ref="A134:H134"/>
    <mergeCell ref="A124:I124"/>
    <mergeCell ref="A125:B126"/>
    <mergeCell ref="C125:D126"/>
    <mergeCell ref="E125:E126"/>
    <mergeCell ref="F125:G126"/>
    <mergeCell ref="H125:H126"/>
    <mergeCell ref="I125:I126"/>
    <mergeCell ref="B117:H117"/>
    <mergeCell ref="B118:H118"/>
    <mergeCell ref="B119:H119"/>
    <mergeCell ref="B120:H120"/>
    <mergeCell ref="B121:H121"/>
    <mergeCell ref="B122:H122"/>
    <mergeCell ref="B112:E112"/>
    <mergeCell ref="F112:G112"/>
    <mergeCell ref="H112:I112"/>
    <mergeCell ref="A114:I114"/>
    <mergeCell ref="A115:H115"/>
    <mergeCell ref="B116:H116"/>
    <mergeCell ref="C110:E110"/>
    <mergeCell ref="F110:G110"/>
    <mergeCell ref="H110:I110"/>
    <mergeCell ref="B111:E111"/>
    <mergeCell ref="F111:G111"/>
    <mergeCell ref="H111:I111"/>
    <mergeCell ref="C108:E108"/>
    <mergeCell ref="F108:G108"/>
    <mergeCell ref="H108:I108"/>
    <mergeCell ref="C109:E109"/>
    <mergeCell ref="F109:G109"/>
    <mergeCell ref="H109:I109"/>
    <mergeCell ref="B106:E106"/>
    <mergeCell ref="F106:G106"/>
    <mergeCell ref="H106:I106"/>
    <mergeCell ref="C107:E107"/>
    <mergeCell ref="F107:G107"/>
    <mergeCell ref="H107:I107"/>
    <mergeCell ref="A104:E104"/>
    <mergeCell ref="F104:G104"/>
    <mergeCell ref="H104:I104"/>
    <mergeCell ref="B105:E105"/>
    <mergeCell ref="F105:G105"/>
    <mergeCell ref="H105:I105"/>
    <mergeCell ref="B97:H97"/>
    <mergeCell ref="B98:H98"/>
    <mergeCell ref="B99:H99"/>
    <mergeCell ref="B100:H100"/>
    <mergeCell ref="B101:H101"/>
    <mergeCell ref="A103:I103"/>
    <mergeCell ref="B90:H90"/>
    <mergeCell ref="B91:H91"/>
    <mergeCell ref="A93:I93"/>
    <mergeCell ref="A94:H94"/>
    <mergeCell ref="B95:H95"/>
    <mergeCell ref="B96:H96"/>
    <mergeCell ref="B84:H84"/>
    <mergeCell ref="B85:H85"/>
    <mergeCell ref="B86:H86"/>
    <mergeCell ref="B87:H87"/>
    <mergeCell ref="B88:H88"/>
    <mergeCell ref="B89:H89"/>
    <mergeCell ref="B77:H77"/>
    <mergeCell ref="B78:H78"/>
    <mergeCell ref="B79:H79"/>
    <mergeCell ref="A81:I81"/>
    <mergeCell ref="A82:H82"/>
    <mergeCell ref="B83:H83"/>
    <mergeCell ref="A71:I71"/>
    <mergeCell ref="A72:H72"/>
    <mergeCell ref="B73:H73"/>
    <mergeCell ref="B74:H74"/>
    <mergeCell ref="B75:H75"/>
    <mergeCell ref="B76:H76"/>
    <mergeCell ref="B63:H63"/>
    <mergeCell ref="A65:I65"/>
    <mergeCell ref="A66:H66"/>
    <mergeCell ref="B67:H67"/>
    <mergeCell ref="B68:H68"/>
    <mergeCell ref="B69:H69"/>
    <mergeCell ref="A57:I57"/>
    <mergeCell ref="A58:H58"/>
    <mergeCell ref="B59:H59"/>
    <mergeCell ref="B60:H60"/>
    <mergeCell ref="B61:H61"/>
    <mergeCell ref="B62:H62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E43:G43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B35:F35"/>
    <mergeCell ref="G35:I35"/>
    <mergeCell ref="B36:F36"/>
    <mergeCell ref="G36:I36"/>
    <mergeCell ref="A38:G38"/>
    <mergeCell ref="B39:D39"/>
    <mergeCell ref="E39:G39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0:C10"/>
    <mergeCell ref="D10:F10"/>
    <mergeCell ref="G10:I10"/>
    <mergeCell ref="A12:I12"/>
    <mergeCell ref="B13:H13"/>
    <mergeCell ref="B14:H14"/>
    <mergeCell ref="A1:I2"/>
    <mergeCell ref="B4:H4"/>
    <mergeCell ref="B5:H5"/>
    <mergeCell ref="B7:H7"/>
    <mergeCell ref="A9:C9"/>
    <mergeCell ref="D9:F9"/>
    <mergeCell ref="G9:I9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7"/>
  <sheetViews>
    <sheetView view="pageBreakPreview" zoomScaleSheetLayoutView="100" workbookViewId="0">
      <selection activeCell="E41" sqref="E41:G41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1.5703125" bestFit="1" customWidth="1"/>
  </cols>
  <sheetData>
    <row r="1" spans="1:9" x14ac:dyDescent="0.25">
      <c r="A1" s="49" t="s">
        <v>166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A2" s="49"/>
      <c r="B2" s="50"/>
      <c r="C2" s="50"/>
      <c r="D2" s="50"/>
      <c r="E2" s="50"/>
      <c r="F2" s="50"/>
      <c r="G2" s="50"/>
      <c r="H2" s="50"/>
      <c r="I2" s="50"/>
    </row>
    <row r="4" spans="1:9" x14ac:dyDescent="0.25">
      <c r="A4" s="1" t="s">
        <v>0</v>
      </c>
      <c r="B4" s="51" t="s">
        <v>1</v>
      </c>
      <c r="C4" s="52"/>
      <c r="D4" s="52"/>
      <c r="E4" s="52"/>
      <c r="F4" s="52"/>
      <c r="G4" s="52"/>
      <c r="H4" s="53"/>
      <c r="I4" s="11"/>
    </row>
    <row r="5" spans="1:9" x14ac:dyDescent="0.25">
      <c r="A5" s="1" t="s">
        <v>2</v>
      </c>
      <c r="B5" s="51" t="s">
        <v>3</v>
      </c>
      <c r="C5" s="52"/>
      <c r="D5" s="52"/>
      <c r="E5" s="52"/>
      <c r="F5" s="52"/>
      <c r="G5" s="52"/>
      <c r="H5" s="53"/>
      <c r="I5" s="33" t="s">
        <v>132</v>
      </c>
    </row>
    <row r="6" spans="1:9" x14ac:dyDescent="0.25">
      <c r="A6" s="1" t="s">
        <v>4</v>
      </c>
      <c r="B6" s="3" t="s">
        <v>155</v>
      </c>
      <c r="C6" s="3"/>
      <c r="D6" s="3"/>
      <c r="E6" s="3"/>
      <c r="F6" s="3"/>
      <c r="G6" s="3"/>
      <c r="H6" s="3"/>
      <c r="I6" s="33" t="s">
        <v>156</v>
      </c>
    </row>
    <row r="7" spans="1:9" x14ac:dyDescent="0.25">
      <c r="A7" s="1" t="s">
        <v>5</v>
      </c>
      <c r="B7" s="51" t="s">
        <v>6</v>
      </c>
      <c r="C7" s="52"/>
      <c r="D7" s="52"/>
      <c r="E7" s="52"/>
      <c r="F7" s="52"/>
      <c r="G7" s="52"/>
      <c r="H7" s="53"/>
      <c r="I7" s="33">
        <v>12</v>
      </c>
    </row>
    <row r="9" spans="1:9" x14ac:dyDescent="0.25">
      <c r="A9" s="54" t="s">
        <v>8</v>
      </c>
      <c r="B9" s="54"/>
      <c r="C9" s="54"/>
      <c r="D9" s="54" t="s">
        <v>9</v>
      </c>
      <c r="E9" s="54"/>
      <c r="F9" s="54"/>
      <c r="G9" s="54" t="s">
        <v>7</v>
      </c>
      <c r="H9" s="54"/>
      <c r="I9" s="54"/>
    </row>
    <row r="10" spans="1:9" x14ac:dyDescent="0.25">
      <c r="A10" s="42" t="s">
        <v>140</v>
      </c>
      <c r="B10" s="43"/>
      <c r="C10" s="44"/>
      <c r="D10" s="42" t="s">
        <v>165</v>
      </c>
      <c r="E10" s="43"/>
      <c r="F10" s="44"/>
      <c r="G10" s="45">
        <v>2</v>
      </c>
      <c r="H10" s="46"/>
      <c r="I10" s="47"/>
    </row>
    <row r="12" spans="1:9" x14ac:dyDescent="0.25">
      <c r="A12" s="42" t="s">
        <v>10</v>
      </c>
      <c r="B12" s="43"/>
      <c r="C12" s="43"/>
      <c r="D12" s="43"/>
      <c r="E12" s="43"/>
      <c r="F12" s="43"/>
      <c r="G12" s="43"/>
      <c r="H12" s="43"/>
      <c r="I12" s="44"/>
    </row>
    <row r="13" spans="1:9" x14ac:dyDescent="0.25">
      <c r="A13" s="1">
        <v>1</v>
      </c>
      <c r="B13" s="48" t="s">
        <v>11</v>
      </c>
      <c r="C13" s="48"/>
      <c r="D13" s="48"/>
      <c r="E13" s="48"/>
      <c r="F13" s="48"/>
      <c r="G13" s="48"/>
      <c r="H13" s="48"/>
      <c r="I13" s="12"/>
    </row>
    <row r="14" spans="1:9" x14ac:dyDescent="0.25">
      <c r="A14" s="1">
        <v>2</v>
      </c>
      <c r="B14" s="48" t="s">
        <v>12</v>
      </c>
      <c r="C14" s="48"/>
      <c r="D14" s="48"/>
      <c r="E14" s="48"/>
      <c r="F14" s="48"/>
      <c r="G14" s="48"/>
      <c r="H14" s="48"/>
      <c r="I14" s="34">
        <v>2573.11</v>
      </c>
    </row>
    <row r="15" spans="1:9" x14ac:dyDescent="0.25">
      <c r="A15" s="1">
        <v>3</v>
      </c>
      <c r="B15" s="48" t="s">
        <v>13</v>
      </c>
      <c r="C15" s="48"/>
      <c r="D15" s="48"/>
      <c r="E15" s="48"/>
      <c r="F15" s="48"/>
      <c r="G15" s="48"/>
      <c r="H15" s="48"/>
      <c r="I15" s="33" t="s">
        <v>151</v>
      </c>
    </row>
    <row r="16" spans="1:9" x14ac:dyDescent="0.25">
      <c r="A16" s="1">
        <v>4</v>
      </c>
      <c r="B16" s="48" t="s">
        <v>14</v>
      </c>
      <c r="C16" s="48"/>
      <c r="D16" s="48"/>
      <c r="E16" s="48"/>
      <c r="F16" s="48"/>
      <c r="G16" s="48"/>
      <c r="H16" s="48"/>
      <c r="I16" s="35">
        <v>41640</v>
      </c>
    </row>
    <row r="18" spans="1:9" x14ac:dyDescent="0.25">
      <c r="A18" s="54" t="s">
        <v>15</v>
      </c>
      <c r="B18" s="54"/>
      <c r="C18" s="54"/>
      <c r="D18" s="54"/>
      <c r="E18" s="54"/>
      <c r="F18" s="54"/>
      <c r="G18" s="54"/>
      <c r="H18" s="54"/>
    </row>
    <row r="19" spans="1:9" x14ac:dyDescent="0.25">
      <c r="A19" s="1" t="s">
        <v>0</v>
      </c>
      <c r="B19" s="48" t="s">
        <v>17</v>
      </c>
      <c r="C19" s="48"/>
      <c r="D19" s="48"/>
      <c r="E19" s="48"/>
      <c r="F19" s="55">
        <f>I14</f>
        <v>2573.11</v>
      </c>
      <c r="G19" s="55"/>
      <c r="H19" s="55"/>
    </row>
    <row r="20" spans="1:9" x14ac:dyDescent="0.25">
      <c r="A20" s="1" t="s">
        <v>2</v>
      </c>
      <c r="B20" s="48" t="s">
        <v>157</v>
      </c>
      <c r="C20" s="48"/>
      <c r="D20" s="48"/>
      <c r="E20" s="48"/>
      <c r="F20" s="55">
        <f>(F19+F22)*0.3</f>
        <v>771.93</v>
      </c>
      <c r="G20" s="55"/>
      <c r="H20" s="55"/>
    </row>
    <row r="21" spans="1:9" x14ac:dyDescent="0.25">
      <c r="A21" s="1" t="s">
        <v>4</v>
      </c>
      <c r="B21" s="48" t="s">
        <v>18</v>
      </c>
      <c r="C21" s="48"/>
      <c r="D21" s="48"/>
      <c r="E21" s="48"/>
      <c r="F21" s="55">
        <v>0</v>
      </c>
      <c r="G21" s="55"/>
      <c r="H21" s="55"/>
    </row>
    <row r="22" spans="1:9" x14ac:dyDescent="0.25">
      <c r="A22" s="1" t="s">
        <v>5</v>
      </c>
      <c r="B22" s="48" t="s">
        <v>19</v>
      </c>
      <c r="C22" s="48"/>
      <c r="D22" s="48"/>
      <c r="E22" s="48"/>
      <c r="F22" s="55">
        <v>0</v>
      </c>
      <c r="G22" s="55"/>
      <c r="H22" s="55"/>
    </row>
    <row r="23" spans="1:9" x14ac:dyDescent="0.25">
      <c r="A23" s="1" t="s">
        <v>20</v>
      </c>
      <c r="B23" s="48" t="s">
        <v>21</v>
      </c>
      <c r="C23" s="48"/>
      <c r="D23" s="48"/>
      <c r="E23" s="48"/>
      <c r="F23" s="55">
        <v>0</v>
      </c>
      <c r="G23" s="55"/>
      <c r="H23" s="55"/>
    </row>
    <row r="24" spans="1:9" x14ac:dyDescent="0.25">
      <c r="A24" s="1" t="s">
        <v>22</v>
      </c>
      <c r="B24" s="48" t="s">
        <v>23</v>
      </c>
      <c r="C24" s="48"/>
      <c r="D24" s="48"/>
      <c r="E24" s="48"/>
      <c r="F24" s="55">
        <v>0</v>
      </c>
      <c r="G24" s="55"/>
      <c r="H24" s="55"/>
    </row>
    <row r="25" spans="1:9" x14ac:dyDescent="0.25">
      <c r="A25" s="1" t="s">
        <v>24</v>
      </c>
      <c r="B25" s="48" t="s">
        <v>25</v>
      </c>
      <c r="C25" s="48"/>
      <c r="D25" s="48"/>
      <c r="E25" s="48"/>
      <c r="F25" s="55">
        <v>0</v>
      </c>
      <c r="G25" s="55"/>
      <c r="H25" s="55"/>
    </row>
    <row r="26" spans="1:9" x14ac:dyDescent="0.25">
      <c r="A26" s="1" t="s">
        <v>26</v>
      </c>
      <c r="B26" s="48" t="s">
        <v>27</v>
      </c>
      <c r="C26" s="48"/>
      <c r="D26" s="48"/>
      <c r="E26" s="48"/>
      <c r="F26" s="55">
        <v>0</v>
      </c>
      <c r="G26" s="55"/>
      <c r="H26" s="55"/>
    </row>
    <row r="27" spans="1:9" x14ac:dyDescent="0.25">
      <c r="A27" s="1"/>
      <c r="B27" s="48" t="s">
        <v>16</v>
      </c>
      <c r="C27" s="48"/>
      <c r="D27" s="48"/>
      <c r="E27" s="48"/>
      <c r="F27" s="55">
        <f>SUM(F19:H26)</f>
        <v>3345.04</v>
      </c>
      <c r="G27" s="55"/>
      <c r="H27" s="55"/>
    </row>
    <row r="29" spans="1:9" x14ac:dyDescent="0.25">
      <c r="A29" s="54" t="s">
        <v>28</v>
      </c>
      <c r="B29" s="54"/>
      <c r="C29" s="54"/>
      <c r="D29" s="54"/>
      <c r="E29" s="54"/>
      <c r="F29" s="54"/>
      <c r="G29" s="54"/>
      <c r="H29" s="54"/>
      <c r="I29" s="54"/>
    </row>
    <row r="30" spans="1:9" x14ac:dyDescent="0.25">
      <c r="A30" s="1" t="s">
        <v>0</v>
      </c>
      <c r="B30" s="48" t="s">
        <v>30</v>
      </c>
      <c r="C30" s="48"/>
      <c r="D30" s="48"/>
      <c r="E30" s="48"/>
      <c r="F30" s="48"/>
      <c r="G30" s="56" t="s">
        <v>160</v>
      </c>
      <c r="H30" s="56"/>
      <c r="I30" s="56"/>
    </row>
    <row r="31" spans="1:9" x14ac:dyDescent="0.25">
      <c r="A31" s="1" t="s">
        <v>2</v>
      </c>
      <c r="B31" s="48" t="s">
        <v>31</v>
      </c>
      <c r="C31" s="48"/>
      <c r="D31" s="48"/>
      <c r="E31" s="48"/>
      <c r="F31" s="48"/>
      <c r="G31" s="56">
        <f>20*13</f>
        <v>260</v>
      </c>
      <c r="H31" s="56"/>
      <c r="I31" s="56"/>
    </row>
    <row r="32" spans="1:9" x14ac:dyDescent="0.25">
      <c r="A32" s="1" t="s">
        <v>4</v>
      </c>
      <c r="B32" s="48" t="s">
        <v>133</v>
      </c>
      <c r="C32" s="48"/>
      <c r="D32" s="48"/>
      <c r="E32" s="48"/>
      <c r="F32" s="48"/>
      <c r="G32" s="56">
        <v>62.03</v>
      </c>
      <c r="H32" s="56"/>
      <c r="I32" s="56"/>
    </row>
    <row r="33" spans="1:10" x14ac:dyDescent="0.25">
      <c r="A33" s="1" t="s">
        <v>5</v>
      </c>
      <c r="B33" s="48" t="s">
        <v>32</v>
      </c>
      <c r="C33" s="48"/>
      <c r="D33" s="48"/>
      <c r="E33" s="48"/>
      <c r="F33" s="48"/>
      <c r="G33" s="56">
        <v>0</v>
      </c>
      <c r="H33" s="56"/>
      <c r="I33" s="56"/>
    </row>
    <row r="34" spans="1:10" x14ac:dyDescent="0.25">
      <c r="A34" s="1" t="s">
        <v>20</v>
      </c>
      <c r="B34" s="48" t="s">
        <v>33</v>
      </c>
      <c r="C34" s="48"/>
      <c r="D34" s="48"/>
      <c r="E34" s="48"/>
      <c r="F34" s="48"/>
      <c r="G34" s="56"/>
      <c r="H34" s="56"/>
      <c r="I34" s="56"/>
    </row>
    <row r="35" spans="1:10" x14ac:dyDescent="0.25">
      <c r="A35" s="1" t="s">
        <v>22</v>
      </c>
      <c r="B35" s="48" t="s">
        <v>134</v>
      </c>
      <c r="C35" s="48"/>
      <c r="D35" s="48"/>
      <c r="E35" s="48"/>
      <c r="F35" s="48"/>
      <c r="G35" s="56">
        <v>0</v>
      </c>
      <c r="H35" s="56"/>
      <c r="I35" s="56"/>
      <c r="J35" s="13"/>
    </row>
    <row r="36" spans="1:10" x14ac:dyDescent="0.25">
      <c r="A36" s="1"/>
      <c r="B36" s="48" t="s">
        <v>29</v>
      </c>
      <c r="C36" s="48"/>
      <c r="D36" s="48"/>
      <c r="E36" s="48"/>
      <c r="F36" s="48"/>
      <c r="G36" s="57">
        <f>SUM(G30:I35)</f>
        <v>322.02999999999997</v>
      </c>
      <c r="H36" s="58"/>
      <c r="I36" s="59"/>
    </row>
    <row r="38" spans="1:10" x14ac:dyDescent="0.25">
      <c r="A38" s="60" t="s">
        <v>34</v>
      </c>
      <c r="B38" s="60"/>
      <c r="C38" s="60"/>
      <c r="D38" s="60"/>
      <c r="E38" s="60"/>
      <c r="F38" s="60"/>
      <c r="G38" s="60"/>
      <c r="H38" s="14"/>
    </row>
    <row r="39" spans="1:10" x14ac:dyDescent="0.25">
      <c r="A39" s="15" t="s">
        <v>0</v>
      </c>
      <c r="B39" s="61" t="s">
        <v>36</v>
      </c>
      <c r="C39" s="61"/>
      <c r="D39" s="61"/>
      <c r="E39" s="62">
        <f>947/12</f>
        <v>78.92</v>
      </c>
      <c r="F39" s="62"/>
      <c r="G39" s="62"/>
      <c r="H39" s="14"/>
    </row>
    <row r="40" spans="1:10" x14ac:dyDescent="0.25">
      <c r="A40" s="15" t="s">
        <v>2</v>
      </c>
      <c r="B40" s="61" t="s">
        <v>159</v>
      </c>
      <c r="C40" s="61"/>
      <c r="D40" s="61"/>
      <c r="E40" s="62">
        <f>(55131.2/23)/12</f>
        <v>199.75</v>
      </c>
      <c r="F40" s="62"/>
      <c r="G40" s="62"/>
      <c r="H40" s="14"/>
      <c r="I40" t="s">
        <v>158</v>
      </c>
    </row>
    <row r="41" spans="1:10" x14ac:dyDescent="0.25">
      <c r="A41" s="15" t="s">
        <v>4</v>
      </c>
      <c r="B41" s="61"/>
      <c r="C41" s="61"/>
      <c r="D41" s="61"/>
      <c r="E41" s="62">
        <v>0</v>
      </c>
      <c r="F41" s="62"/>
      <c r="G41" s="62"/>
      <c r="H41" s="14"/>
    </row>
    <row r="42" spans="1:10" x14ac:dyDescent="0.25">
      <c r="A42" s="15" t="s">
        <v>5</v>
      </c>
      <c r="B42" s="61"/>
      <c r="C42" s="61"/>
      <c r="D42" s="61"/>
      <c r="E42" s="62">
        <v>0</v>
      </c>
      <c r="F42" s="62"/>
      <c r="G42" s="62"/>
      <c r="H42" s="14"/>
    </row>
    <row r="43" spans="1:10" x14ac:dyDescent="0.25">
      <c r="A43" s="15"/>
      <c r="B43" s="16" t="s">
        <v>35</v>
      </c>
      <c r="C43" s="16"/>
      <c r="D43" s="16"/>
      <c r="E43" s="63">
        <f>SUM(E39:G42)</f>
        <v>278.67</v>
      </c>
      <c r="F43" s="64"/>
      <c r="G43" s="65"/>
      <c r="H43" s="14"/>
    </row>
    <row r="45" spans="1:10" x14ac:dyDescent="0.25">
      <c r="A45" s="54" t="s">
        <v>38</v>
      </c>
      <c r="B45" s="54"/>
      <c r="C45" s="54"/>
      <c r="D45" s="54"/>
      <c r="E45" s="54"/>
      <c r="F45" s="54"/>
      <c r="G45" s="54"/>
      <c r="H45" s="54"/>
      <c r="I45" s="54"/>
    </row>
    <row r="46" spans="1:10" x14ac:dyDescent="0.25">
      <c r="A46" s="54" t="s">
        <v>47</v>
      </c>
      <c r="B46" s="54"/>
      <c r="C46" s="54"/>
      <c r="D46" s="54"/>
      <c r="E46" s="54"/>
      <c r="F46" s="54" t="s">
        <v>49</v>
      </c>
      <c r="G46" s="54"/>
      <c r="H46" s="54" t="s">
        <v>48</v>
      </c>
      <c r="I46" s="54"/>
    </row>
    <row r="47" spans="1:10" x14ac:dyDescent="0.25">
      <c r="A47" s="1" t="s">
        <v>0</v>
      </c>
      <c r="B47" s="48" t="s">
        <v>39</v>
      </c>
      <c r="C47" s="48"/>
      <c r="D47" s="48"/>
      <c r="E47" s="48"/>
      <c r="F47" s="66">
        <v>0.2</v>
      </c>
      <c r="G47" s="66"/>
      <c r="H47" s="67">
        <f>F47*$F$27</f>
        <v>669.01</v>
      </c>
      <c r="I47" s="54"/>
    </row>
    <row r="48" spans="1:10" x14ac:dyDescent="0.25">
      <c r="A48" s="1" t="s">
        <v>2</v>
      </c>
      <c r="B48" s="48" t="s">
        <v>40</v>
      </c>
      <c r="C48" s="48"/>
      <c r="D48" s="48"/>
      <c r="E48" s="48"/>
      <c r="F48" s="66">
        <v>1.4999999999999999E-2</v>
      </c>
      <c r="G48" s="66"/>
      <c r="H48" s="67">
        <f t="shared" ref="H48:H54" si="0">F48*$F$27</f>
        <v>50.18</v>
      </c>
      <c r="I48" s="54"/>
    </row>
    <row r="49" spans="1:11" x14ac:dyDescent="0.25">
      <c r="A49" s="1" t="s">
        <v>4</v>
      </c>
      <c r="B49" s="48" t="s">
        <v>41</v>
      </c>
      <c r="C49" s="48"/>
      <c r="D49" s="48"/>
      <c r="E49" s="48"/>
      <c r="F49" s="66">
        <v>0.01</v>
      </c>
      <c r="G49" s="66"/>
      <c r="H49" s="67">
        <f t="shared" si="0"/>
        <v>33.450000000000003</v>
      </c>
      <c r="I49" s="54"/>
    </row>
    <row r="50" spans="1:11" x14ac:dyDescent="0.25">
      <c r="A50" s="1" t="s">
        <v>5</v>
      </c>
      <c r="B50" s="48" t="s">
        <v>42</v>
      </c>
      <c r="C50" s="48"/>
      <c r="D50" s="48"/>
      <c r="E50" s="48"/>
      <c r="F50" s="66">
        <v>2E-3</v>
      </c>
      <c r="G50" s="66"/>
      <c r="H50" s="67">
        <f t="shared" si="0"/>
        <v>6.69</v>
      </c>
      <c r="I50" s="54"/>
    </row>
    <row r="51" spans="1:11" x14ac:dyDescent="0.25">
      <c r="A51" s="1" t="s">
        <v>20</v>
      </c>
      <c r="B51" s="48" t="s">
        <v>43</v>
      </c>
      <c r="C51" s="48"/>
      <c r="D51" s="48"/>
      <c r="E51" s="48"/>
      <c r="F51" s="66">
        <v>2.5000000000000001E-2</v>
      </c>
      <c r="G51" s="66"/>
      <c r="H51" s="67">
        <f t="shared" si="0"/>
        <v>83.63</v>
      </c>
      <c r="I51" s="54"/>
    </row>
    <row r="52" spans="1:11" x14ac:dyDescent="0.25">
      <c r="A52" s="1" t="s">
        <v>22</v>
      </c>
      <c r="B52" s="48" t="s">
        <v>44</v>
      </c>
      <c r="C52" s="48"/>
      <c r="D52" s="48"/>
      <c r="E52" s="48"/>
      <c r="F52" s="66">
        <v>0.08</v>
      </c>
      <c r="G52" s="66"/>
      <c r="H52" s="67">
        <f t="shared" si="0"/>
        <v>267.60000000000002</v>
      </c>
      <c r="I52" s="54"/>
    </row>
    <row r="53" spans="1:11" x14ac:dyDescent="0.25">
      <c r="A53" s="1" t="s">
        <v>24</v>
      </c>
      <c r="B53" s="48" t="s">
        <v>45</v>
      </c>
      <c r="C53" s="48"/>
      <c r="D53" s="48"/>
      <c r="E53" s="48"/>
      <c r="F53" s="69">
        <v>0.03</v>
      </c>
      <c r="G53" s="69"/>
      <c r="H53" s="67">
        <f t="shared" si="0"/>
        <v>100.35</v>
      </c>
      <c r="I53" s="54"/>
      <c r="J53" s="4"/>
    </row>
    <row r="54" spans="1:11" x14ac:dyDescent="0.25">
      <c r="A54" s="1" t="s">
        <v>26</v>
      </c>
      <c r="B54" s="48" t="s">
        <v>46</v>
      </c>
      <c r="C54" s="48"/>
      <c r="D54" s="48"/>
      <c r="E54" s="48"/>
      <c r="F54" s="66">
        <v>6.0000000000000001E-3</v>
      </c>
      <c r="G54" s="66"/>
      <c r="H54" s="67">
        <f t="shared" si="0"/>
        <v>20.07</v>
      </c>
      <c r="I54" s="54"/>
    </row>
    <row r="55" spans="1:11" x14ac:dyDescent="0.25">
      <c r="A55" s="1"/>
      <c r="B55" s="51" t="s">
        <v>37</v>
      </c>
      <c r="C55" s="52"/>
      <c r="D55" s="52"/>
      <c r="E55" s="53"/>
      <c r="F55" s="68">
        <f>SUM(F47:G54)</f>
        <v>0.36799999999999999</v>
      </c>
      <c r="G55" s="54"/>
      <c r="H55" s="67">
        <f>SUM(H47:I54)</f>
        <v>1230.98</v>
      </c>
      <c r="I55" s="54"/>
    </row>
    <row r="57" spans="1:11" x14ac:dyDescent="0.25">
      <c r="A57" s="54" t="s">
        <v>38</v>
      </c>
      <c r="B57" s="54"/>
      <c r="C57" s="54"/>
      <c r="D57" s="54"/>
      <c r="E57" s="54"/>
      <c r="F57" s="54"/>
      <c r="G57" s="54"/>
      <c r="H57" s="54"/>
      <c r="I57" s="54"/>
    </row>
    <row r="58" spans="1:11" x14ac:dyDescent="0.25">
      <c r="A58" s="54" t="s">
        <v>50</v>
      </c>
      <c r="B58" s="54"/>
      <c r="C58" s="54"/>
      <c r="D58" s="54"/>
      <c r="E58" s="54"/>
      <c r="F58" s="54"/>
      <c r="G58" s="54"/>
      <c r="H58" s="54"/>
      <c r="I58" s="2" t="s">
        <v>48</v>
      </c>
      <c r="J58" s="5"/>
    </row>
    <row r="59" spans="1:11" x14ac:dyDescent="0.25">
      <c r="A59" s="1" t="s">
        <v>0</v>
      </c>
      <c r="B59" s="48" t="s">
        <v>51</v>
      </c>
      <c r="C59" s="48"/>
      <c r="D59" s="48"/>
      <c r="E59" s="48"/>
      <c r="F59" s="48"/>
      <c r="G59" s="48"/>
      <c r="H59" s="48"/>
      <c r="I59" s="6">
        <f>$F$27*J59</f>
        <v>298.70999999999998</v>
      </c>
      <c r="J59" s="5">
        <f>(5/56)*100%</f>
        <v>8.9300000000000004E-2</v>
      </c>
    </row>
    <row r="60" spans="1:11" x14ac:dyDescent="0.25">
      <c r="A60" s="1" t="s">
        <v>2</v>
      </c>
      <c r="B60" s="48" t="s">
        <v>52</v>
      </c>
      <c r="C60" s="48"/>
      <c r="D60" s="48"/>
      <c r="E60" s="48"/>
      <c r="F60" s="48"/>
      <c r="G60" s="48"/>
      <c r="H60" s="48"/>
      <c r="I60" s="6">
        <f t="shared" ref="I60:I62" si="1">$F$27*J60</f>
        <v>99.68</v>
      </c>
      <c r="J60" s="5">
        <f>((5/56)*(1/3))*100%</f>
        <v>2.98E-2</v>
      </c>
    </row>
    <row r="61" spans="1:11" x14ac:dyDescent="0.25">
      <c r="A61" s="1"/>
      <c r="B61" s="48" t="s">
        <v>53</v>
      </c>
      <c r="C61" s="48"/>
      <c r="D61" s="48"/>
      <c r="E61" s="48"/>
      <c r="F61" s="48"/>
      <c r="G61" s="48"/>
      <c r="H61" s="48"/>
      <c r="I61" s="6">
        <f t="shared" si="1"/>
        <v>398.39</v>
      </c>
      <c r="J61" s="5">
        <f>SUM(J59:J60)</f>
        <v>0.1191</v>
      </c>
      <c r="K61" s="8"/>
    </row>
    <row r="62" spans="1:11" x14ac:dyDescent="0.25">
      <c r="A62" s="1" t="s">
        <v>4</v>
      </c>
      <c r="B62" s="48" t="s">
        <v>54</v>
      </c>
      <c r="C62" s="48"/>
      <c r="D62" s="48"/>
      <c r="E62" s="48"/>
      <c r="F62" s="48"/>
      <c r="G62" s="48"/>
      <c r="H62" s="48"/>
      <c r="I62" s="6">
        <f t="shared" si="1"/>
        <v>146.51</v>
      </c>
      <c r="J62" s="5">
        <f>F55*J61</f>
        <v>4.3799999999999999E-2</v>
      </c>
    </row>
    <row r="63" spans="1:11" x14ac:dyDescent="0.25">
      <c r="A63" s="1"/>
      <c r="B63" s="51" t="s">
        <v>55</v>
      </c>
      <c r="C63" s="52"/>
      <c r="D63" s="52"/>
      <c r="E63" s="52"/>
      <c r="F63" s="52"/>
      <c r="G63" s="52"/>
      <c r="H63" s="52"/>
      <c r="I63" s="7">
        <f>SUM(I61:I62)</f>
        <v>544.9</v>
      </c>
      <c r="J63" s="5">
        <f>SUM(J61:J62)</f>
        <v>0.16289999999999999</v>
      </c>
    </row>
    <row r="64" spans="1:11" x14ac:dyDescent="0.25">
      <c r="J64" s="5"/>
    </row>
    <row r="65" spans="1:12" x14ac:dyDescent="0.25">
      <c r="A65" s="54" t="s">
        <v>38</v>
      </c>
      <c r="B65" s="54"/>
      <c r="C65" s="54"/>
      <c r="D65" s="54"/>
      <c r="E65" s="54"/>
      <c r="F65" s="54"/>
      <c r="G65" s="54"/>
      <c r="H65" s="54"/>
      <c r="I65" s="54"/>
      <c r="J65" s="5"/>
    </row>
    <row r="66" spans="1:12" x14ac:dyDescent="0.25">
      <c r="A66" s="54" t="s">
        <v>56</v>
      </c>
      <c r="B66" s="54"/>
      <c r="C66" s="54"/>
      <c r="D66" s="54"/>
      <c r="E66" s="54"/>
      <c r="F66" s="54"/>
      <c r="G66" s="54"/>
      <c r="H66" s="54"/>
      <c r="I66" s="2" t="s">
        <v>48</v>
      </c>
      <c r="J66" s="5"/>
    </row>
    <row r="67" spans="1:12" x14ac:dyDescent="0.25">
      <c r="A67" s="1" t="s">
        <v>0</v>
      </c>
      <c r="B67" s="48" t="s">
        <v>57</v>
      </c>
      <c r="C67" s="48"/>
      <c r="D67" s="48"/>
      <c r="E67" s="48"/>
      <c r="F67" s="48"/>
      <c r="G67" s="48"/>
      <c r="H67" s="48"/>
      <c r="I67" s="6">
        <f>J67*F27</f>
        <v>0.67</v>
      </c>
      <c r="J67" s="5">
        <f>(((5/56*4)+(5/56*4)+(1/3*5/56*4))/12*0.0025)</f>
        <v>2.0000000000000001E-4</v>
      </c>
      <c r="L67" s="5"/>
    </row>
    <row r="68" spans="1:12" x14ac:dyDescent="0.25">
      <c r="A68" s="1" t="s">
        <v>2</v>
      </c>
      <c r="B68" s="48" t="s">
        <v>58</v>
      </c>
      <c r="C68" s="48"/>
      <c r="D68" s="48"/>
      <c r="E68" s="48"/>
      <c r="F68" s="48"/>
      <c r="G68" s="48"/>
      <c r="H68" s="48"/>
      <c r="I68" s="6">
        <f>J68*F27</f>
        <v>0.33</v>
      </c>
      <c r="J68" s="5">
        <f>F55*J67</f>
        <v>1E-4</v>
      </c>
    </row>
    <row r="69" spans="1:12" x14ac:dyDescent="0.25">
      <c r="A69" s="1"/>
      <c r="B69" s="51" t="s">
        <v>55</v>
      </c>
      <c r="C69" s="52"/>
      <c r="D69" s="52"/>
      <c r="E69" s="52"/>
      <c r="F69" s="52"/>
      <c r="G69" s="52"/>
      <c r="H69" s="52"/>
      <c r="I69" s="7">
        <f>SUM(I67:I68)</f>
        <v>1</v>
      </c>
      <c r="J69" s="5">
        <f>SUM(J67:J68)</f>
        <v>2.9999999999999997E-4</v>
      </c>
    </row>
    <row r="70" spans="1:12" x14ac:dyDescent="0.25">
      <c r="J70" s="5"/>
    </row>
    <row r="71" spans="1:12" x14ac:dyDescent="0.25">
      <c r="A71" s="54" t="s">
        <v>38</v>
      </c>
      <c r="B71" s="54"/>
      <c r="C71" s="54"/>
      <c r="D71" s="54"/>
      <c r="E71" s="54"/>
      <c r="F71" s="54"/>
      <c r="G71" s="54"/>
      <c r="H71" s="54"/>
      <c r="I71" s="54"/>
      <c r="J71" s="5"/>
    </row>
    <row r="72" spans="1:12" x14ac:dyDescent="0.25">
      <c r="A72" s="54" t="s">
        <v>59</v>
      </c>
      <c r="B72" s="54"/>
      <c r="C72" s="54"/>
      <c r="D72" s="54"/>
      <c r="E72" s="54"/>
      <c r="F72" s="54"/>
      <c r="G72" s="54"/>
      <c r="H72" s="54"/>
      <c r="I72" s="2" t="s">
        <v>48</v>
      </c>
      <c r="J72" s="5"/>
    </row>
    <row r="73" spans="1:12" x14ac:dyDescent="0.25">
      <c r="A73" s="1" t="s">
        <v>0</v>
      </c>
      <c r="B73" s="48" t="s">
        <v>60</v>
      </c>
      <c r="C73" s="48"/>
      <c r="D73" s="48"/>
      <c r="E73" s="48"/>
      <c r="F73" s="48"/>
      <c r="G73" s="48"/>
      <c r="H73" s="48"/>
      <c r="I73" s="6">
        <f>J73*F$27</f>
        <v>14.05</v>
      </c>
      <c r="J73" s="5">
        <f>(1/12)*5%</f>
        <v>4.1999999999999997E-3</v>
      </c>
    </row>
    <row r="74" spans="1:12" x14ac:dyDescent="0.25">
      <c r="A74" s="1" t="s">
        <v>2</v>
      </c>
      <c r="B74" s="48" t="s">
        <v>61</v>
      </c>
      <c r="C74" s="48"/>
      <c r="D74" s="48"/>
      <c r="E74" s="48"/>
      <c r="F74" s="48"/>
      <c r="G74" s="48"/>
      <c r="H74" s="48"/>
      <c r="I74" s="6">
        <f t="shared" ref="I74:I78" si="2">J74*F$27</f>
        <v>1</v>
      </c>
      <c r="J74" s="5">
        <f>F52*J73</f>
        <v>2.9999999999999997E-4</v>
      </c>
    </row>
    <row r="75" spans="1:12" x14ac:dyDescent="0.25">
      <c r="A75" s="1" t="s">
        <v>4</v>
      </c>
      <c r="B75" s="48" t="s">
        <v>62</v>
      </c>
      <c r="C75" s="48"/>
      <c r="D75" s="48"/>
      <c r="E75" s="48"/>
      <c r="F75" s="48"/>
      <c r="G75" s="48"/>
      <c r="H75" s="48"/>
      <c r="I75" s="6">
        <f t="shared" si="2"/>
        <v>145.51</v>
      </c>
      <c r="J75" s="5">
        <f>8%*50%*90%*(1+J59+J83+J60)</f>
        <v>4.3499999999999997E-2</v>
      </c>
    </row>
    <row r="76" spans="1:12" x14ac:dyDescent="0.25">
      <c r="A76" s="1" t="s">
        <v>5</v>
      </c>
      <c r="B76" s="48" t="s">
        <v>63</v>
      </c>
      <c r="C76" s="48"/>
      <c r="D76" s="48"/>
      <c r="E76" s="48"/>
      <c r="F76" s="48"/>
      <c r="G76" s="48"/>
      <c r="H76" s="48"/>
      <c r="I76" s="6">
        <f t="shared" si="2"/>
        <v>9.6999999999999993</v>
      </c>
      <c r="J76" s="5">
        <f>((7/30)/12*0.15)*100%</f>
        <v>2.8999999999999998E-3</v>
      </c>
      <c r="K76" t="s">
        <v>135</v>
      </c>
    </row>
    <row r="77" spans="1:12" x14ac:dyDescent="0.25">
      <c r="A77" s="1" t="s">
        <v>20</v>
      </c>
      <c r="B77" s="48" t="s">
        <v>64</v>
      </c>
      <c r="C77" s="48"/>
      <c r="D77" s="48"/>
      <c r="E77" s="48"/>
      <c r="F77" s="48"/>
      <c r="G77" s="48"/>
      <c r="H77" s="48"/>
      <c r="I77" s="6">
        <f t="shared" si="2"/>
        <v>3.68</v>
      </c>
      <c r="J77" s="5">
        <f>F55*J76</f>
        <v>1.1000000000000001E-3</v>
      </c>
    </row>
    <row r="78" spans="1:12" x14ac:dyDescent="0.25">
      <c r="A78" s="1" t="s">
        <v>22</v>
      </c>
      <c r="B78" s="48" t="s">
        <v>65</v>
      </c>
      <c r="C78" s="48"/>
      <c r="D78" s="48"/>
      <c r="E78" s="48"/>
      <c r="F78" s="48"/>
      <c r="G78" s="48"/>
      <c r="H78" s="48"/>
      <c r="I78" s="6">
        <f t="shared" si="2"/>
        <v>0.33</v>
      </c>
      <c r="J78" s="5">
        <f>50%*F52*J76</f>
        <v>1E-4</v>
      </c>
    </row>
    <row r="79" spans="1:12" x14ac:dyDescent="0.25">
      <c r="A79" s="1"/>
      <c r="B79" s="51" t="s">
        <v>55</v>
      </c>
      <c r="C79" s="52"/>
      <c r="D79" s="52"/>
      <c r="E79" s="52"/>
      <c r="F79" s="52"/>
      <c r="G79" s="52"/>
      <c r="H79" s="52"/>
      <c r="I79" s="7">
        <f>SUM(I73:I78)</f>
        <v>174.27</v>
      </c>
      <c r="J79" s="5">
        <f>SUM(J73:J78)</f>
        <v>5.21E-2</v>
      </c>
    </row>
    <row r="80" spans="1:12" x14ac:dyDescent="0.25">
      <c r="J80" s="5"/>
    </row>
    <row r="81" spans="1:10" x14ac:dyDescent="0.25">
      <c r="A81" s="54" t="s">
        <v>38</v>
      </c>
      <c r="B81" s="54"/>
      <c r="C81" s="54"/>
      <c r="D81" s="54"/>
      <c r="E81" s="54"/>
      <c r="F81" s="54"/>
      <c r="G81" s="54"/>
      <c r="H81" s="54"/>
      <c r="I81" s="54"/>
      <c r="J81" s="5"/>
    </row>
    <row r="82" spans="1:10" x14ac:dyDescent="0.25">
      <c r="A82" s="54" t="s">
        <v>66</v>
      </c>
      <c r="B82" s="54"/>
      <c r="C82" s="54"/>
      <c r="D82" s="54"/>
      <c r="E82" s="54"/>
      <c r="F82" s="54"/>
      <c r="G82" s="54"/>
      <c r="H82" s="54"/>
      <c r="I82" s="2" t="s">
        <v>48</v>
      </c>
      <c r="J82" s="5"/>
    </row>
    <row r="83" spans="1:10" ht="15.75" x14ac:dyDescent="0.25">
      <c r="A83" s="20" t="s">
        <v>0</v>
      </c>
      <c r="B83" s="70" t="s">
        <v>67</v>
      </c>
      <c r="C83" s="70"/>
      <c r="D83" s="70"/>
      <c r="E83" s="70"/>
      <c r="F83" s="70"/>
      <c r="G83" s="70"/>
      <c r="H83" s="70"/>
      <c r="I83" s="21">
        <f>J83*F$27</f>
        <v>298.70999999999998</v>
      </c>
      <c r="J83" s="5">
        <f>(5/56)*100%</f>
        <v>8.9300000000000004E-2</v>
      </c>
    </row>
    <row r="84" spans="1:10" ht="15.75" x14ac:dyDescent="0.25">
      <c r="A84" s="20" t="s">
        <v>2</v>
      </c>
      <c r="B84" s="70" t="s">
        <v>68</v>
      </c>
      <c r="C84" s="70"/>
      <c r="D84" s="70"/>
      <c r="E84" s="70"/>
      <c r="F84" s="70"/>
      <c r="G84" s="70"/>
      <c r="H84" s="70"/>
      <c r="I84" s="21">
        <f t="shared" ref="I84:I88" si="3">J84*F$27</f>
        <v>13.71</v>
      </c>
      <c r="J84" s="5">
        <f>((5/365)*30%)</f>
        <v>4.1000000000000003E-3</v>
      </c>
    </row>
    <row r="85" spans="1:10" ht="15.75" x14ac:dyDescent="0.25">
      <c r="A85" s="20" t="s">
        <v>4</v>
      </c>
      <c r="B85" s="70" t="s">
        <v>69</v>
      </c>
      <c r="C85" s="70"/>
      <c r="D85" s="70"/>
      <c r="E85" s="70"/>
      <c r="F85" s="70"/>
      <c r="G85" s="70"/>
      <c r="H85" s="70"/>
      <c r="I85" s="21">
        <f t="shared" si="3"/>
        <v>1.67</v>
      </c>
      <c r="J85" s="5">
        <f>((5/275)*3%)*100%</f>
        <v>5.0000000000000001E-4</v>
      </c>
    </row>
    <row r="86" spans="1:10" ht="15.75" x14ac:dyDescent="0.25">
      <c r="A86" s="20" t="s">
        <v>5</v>
      </c>
      <c r="B86" s="70" t="s">
        <v>70</v>
      </c>
      <c r="C86" s="70"/>
      <c r="D86" s="70"/>
      <c r="E86" s="70"/>
      <c r="F86" s="70"/>
      <c r="G86" s="70"/>
      <c r="H86" s="70"/>
      <c r="I86" s="21">
        <f t="shared" si="3"/>
        <v>2.34</v>
      </c>
      <c r="J86" s="5">
        <f>(((3/365)*5%)+((2/365)*2%)+(3/365)*2%)</f>
        <v>6.9999999999999999E-4</v>
      </c>
    </row>
    <row r="87" spans="1:10" ht="15.75" x14ac:dyDescent="0.25">
      <c r="A87" s="20" t="s">
        <v>20</v>
      </c>
      <c r="B87" s="70" t="s">
        <v>71</v>
      </c>
      <c r="C87" s="70"/>
      <c r="D87" s="70"/>
      <c r="E87" s="70"/>
      <c r="F87" s="70"/>
      <c r="G87" s="70"/>
      <c r="H87" s="70"/>
      <c r="I87" s="21">
        <f t="shared" si="3"/>
        <v>14.05</v>
      </c>
      <c r="J87" s="5">
        <f>(((15/30)/12)*0.1)*100%</f>
        <v>4.1999999999999997E-3</v>
      </c>
    </row>
    <row r="88" spans="1:10" ht="15.75" x14ac:dyDescent="0.25">
      <c r="A88" s="20" t="s">
        <v>22</v>
      </c>
      <c r="B88" s="70" t="s">
        <v>27</v>
      </c>
      <c r="C88" s="70"/>
      <c r="D88" s="70"/>
      <c r="E88" s="70"/>
      <c r="F88" s="70"/>
      <c r="G88" s="70"/>
      <c r="H88" s="70"/>
      <c r="I88" s="21">
        <f t="shared" si="3"/>
        <v>0</v>
      </c>
      <c r="J88" s="5">
        <v>0</v>
      </c>
    </row>
    <row r="89" spans="1:10" ht="15.75" x14ac:dyDescent="0.25">
      <c r="A89" s="20"/>
      <c r="B89" s="77" t="s">
        <v>53</v>
      </c>
      <c r="C89" s="77"/>
      <c r="D89" s="77"/>
      <c r="E89" s="77"/>
      <c r="F89" s="77"/>
      <c r="G89" s="77"/>
      <c r="H89" s="77"/>
      <c r="I89" s="22">
        <f>SUM(I83:I88)</f>
        <v>330.48</v>
      </c>
      <c r="J89" s="5">
        <f>SUM(J83:J88)</f>
        <v>9.8799999999999999E-2</v>
      </c>
    </row>
    <row r="90" spans="1:10" ht="15.75" x14ac:dyDescent="0.25">
      <c r="A90" s="20" t="s">
        <v>24</v>
      </c>
      <c r="B90" s="71" t="s">
        <v>72</v>
      </c>
      <c r="C90" s="72"/>
      <c r="D90" s="72"/>
      <c r="E90" s="72"/>
      <c r="F90" s="72"/>
      <c r="G90" s="72"/>
      <c r="H90" s="73"/>
      <c r="I90" s="22">
        <f>J90*F$27</f>
        <v>121.76</v>
      </c>
      <c r="J90" s="5">
        <f>F55*J89</f>
        <v>3.6400000000000002E-2</v>
      </c>
    </row>
    <row r="91" spans="1:10" ht="15.75" x14ac:dyDescent="0.25">
      <c r="A91" s="17"/>
      <c r="B91" s="74" t="s">
        <v>55</v>
      </c>
      <c r="C91" s="75"/>
      <c r="D91" s="75"/>
      <c r="E91" s="75"/>
      <c r="F91" s="75"/>
      <c r="G91" s="75"/>
      <c r="H91" s="75"/>
      <c r="I91" s="22">
        <f>SUM(I89:I90)</f>
        <v>452.24</v>
      </c>
      <c r="J91" s="8">
        <f>SUM(J89:J90)</f>
        <v>0.13519999999999999</v>
      </c>
    </row>
    <row r="92" spans="1:10" ht="15.75" x14ac:dyDescent="0.25">
      <c r="A92" s="23"/>
      <c r="B92" s="23"/>
      <c r="C92" s="23"/>
      <c r="D92" s="23"/>
      <c r="E92" s="23"/>
      <c r="F92" s="23"/>
      <c r="G92" s="23"/>
      <c r="H92" s="23"/>
      <c r="I92" s="23"/>
    </row>
    <row r="93" spans="1:10" ht="15.75" x14ac:dyDescent="0.25">
      <c r="A93" s="76" t="s">
        <v>73</v>
      </c>
      <c r="B93" s="76"/>
      <c r="C93" s="76"/>
      <c r="D93" s="76"/>
      <c r="E93" s="76"/>
      <c r="F93" s="76"/>
      <c r="G93" s="76"/>
      <c r="H93" s="76"/>
      <c r="I93" s="76"/>
    </row>
    <row r="94" spans="1:10" ht="15.75" x14ac:dyDescent="0.25">
      <c r="A94" s="76" t="s">
        <v>74</v>
      </c>
      <c r="B94" s="76"/>
      <c r="C94" s="76"/>
      <c r="D94" s="76"/>
      <c r="E94" s="76"/>
      <c r="F94" s="76"/>
      <c r="G94" s="76"/>
      <c r="H94" s="76"/>
      <c r="I94" s="24" t="s">
        <v>48</v>
      </c>
    </row>
    <row r="95" spans="1:10" ht="15.75" x14ac:dyDescent="0.25">
      <c r="A95" s="17" t="s">
        <v>75</v>
      </c>
      <c r="B95" s="70" t="s">
        <v>136</v>
      </c>
      <c r="C95" s="70"/>
      <c r="D95" s="70"/>
      <c r="E95" s="70"/>
      <c r="F95" s="70"/>
      <c r="G95" s="70"/>
      <c r="H95" s="70"/>
      <c r="I95" s="25">
        <f>H55</f>
        <v>1230.98</v>
      </c>
      <c r="J95" s="5">
        <v>0.39800000000000002</v>
      </c>
    </row>
    <row r="96" spans="1:10" ht="15" customHeight="1" x14ac:dyDescent="0.25">
      <c r="A96" s="17" t="s">
        <v>76</v>
      </c>
      <c r="B96" s="70" t="s">
        <v>81</v>
      </c>
      <c r="C96" s="70"/>
      <c r="D96" s="70"/>
      <c r="E96" s="70"/>
      <c r="F96" s="70"/>
      <c r="G96" s="70"/>
      <c r="H96" s="70"/>
      <c r="I96" s="25">
        <f>I63</f>
        <v>544.9</v>
      </c>
      <c r="J96" s="5">
        <f>J63</f>
        <v>0.16289999999999999</v>
      </c>
    </row>
    <row r="97" spans="1:10" ht="15.75" x14ac:dyDescent="0.25">
      <c r="A97" s="17" t="s">
        <v>77</v>
      </c>
      <c r="B97" s="70" t="s">
        <v>57</v>
      </c>
      <c r="C97" s="70" t="s">
        <v>57</v>
      </c>
      <c r="D97" s="70" t="s">
        <v>57</v>
      </c>
      <c r="E97" s="70" t="s">
        <v>57</v>
      </c>
      <c r="F97" s="70" t="s">
        <v>57</v>
      </c>
      <c r="G97" s="70" t="s">
        <v>57</v>
      </c>
      <c r="H97" s="70" t="s">
        <v>57</v>
      </c>
      <c r="I97" s="25">
        <f>I69</f>
        <v>1</v>
      </c>
      <c r="J97" s="5">
        <f>J69</f>
        <v>2.9999999999999997E-4</v>
      </c>
    </row>
    <row r="98" spans="1:10" ht="15.75" x14ac:dyDescent="0.25">
      <c r="A98" s="17" t="s">
        <v>78</v>
      </c>
      <c r="B98" s="70" t="s">
        <v>83</v>
      </c>
      <c r="C98" s="70" t="s">
        <v>83</v>
      </c>
      <c r="D98" s="70" t="s">
        <v>83</v>
      </c>
      <c r="E98" s="70" t="s">
        <v>83</v>
      </c>
      <c r="F98" s="70" t="s">
        <v>83</v>
      </c>
      <c r="G98" s="70" t="s">
        <v>83</v>
      </c>
      <c r="H98" s="70" t="s">
        <v>83</v>
      </c>
      <c r="I98" s="25">
        <f>I79</f>
        <v>174.27</v>
      </c>
      <c r="J98" s="5">
        <f>J79</f>
        <v>5.21E-2</v>
      </c>
    </row>
    <row r="99" spans="1:10" ht="15.75" x14ac:dyDescent="0.25">
      <c r="A99" s="17" t="s">
        <v>79</v>
      </c>
      <c r="B99" s="70" t="s">
        <v>84</v>
      </c>
      <c r="C99" s="70" t="s">
        <v>84</v>
      </c>
      <c r="D99" s="70" t="s">
        <v>84</v>
      </c>
      <c r="E99" s="70" t="s">
        <v>84</v>
      </c>
      <c r="F99" s="70" t="s">
        <v>84</v>
      </c>
      <c r="G99" s="70" t="s">
        <v>84</v>
      </c>
      <c r="H99" s="70" t="s">
        <v>84</v>
      </c>
      <c r="I99" s="25">
        <f>I91</f>
        <v>452.24</v>
      </c>
      <c r="J99" s="5">
        <f>J91</f>
        <v>0.13519999999999999</v>
      </c>
    </row>
    <row r="100" spans="1:10" ht="15.75" x14ac:dyDescent="0.25">
      <c r="A100" s="17" t="s">
        <v>80</v>
      </c>
      <c r="B100" s="70" t="s">
        <v>27</v>
      </c>
      <c r="C100" s="70" t="s">
        <v>27</v>
      </c>
      <c r="D100" s="70" t="s">
        <v>27</v>
      </c>
      <c r="E100" s="70" t="s">
        <v>27</v>
      </c>
      <c r="F100" s="70" t="s">
        <v>27</v>
      </c>
      <c r="G100" s="70" t="s">
        <v>27</v>
      </c>
      <c r="H100" s="70" t="s">
        <v>27</v>
      </c>
      <c r="I100" s="21">
        <v>0</v>
      </c>
      <c r="J100" s="9">
        <v>0</v>
      </c>
    </row>
    <row r="101" spans="1:10" ht="15.75" x14ac:dyDescent="0.25">
      <c r="A101" s="17"/>
      <c r="B101" s="77" t="s">
        <v>55</v>
      </c>
      <c r="C101" s="77"/>
      <c r="D101" s="77"/>
      <c r="E101" s="77"/>
      <c r="F101" s="77"/>
      <c r="G101" s="77"/>
      <c r="H101" s="77"/>
      <c r="I101" s="21">
        <f>SUM(I95:I100)</f>
        <v>2403.39</v>
      </c>
      <c r="J101" s="10">
        <f>SUM(J95:J100)</f>
        <v>0.74850000000000005</v>
      </c>
    </row>
    <row r="102" spans="1:10" ht="15.75" x14ac:dyDescent="0.25">
      <c r="A102" s="23"/>
      <c r="B102" s="23"/>
      <c r="C102" s="23"/>
      <c r="D102" s="23"/>
      <c r="E102" s="23"/>
      <c r="F102" s="23"/>
      <c r="G102" s="23"/>
      <c r="H102" s="23"/>
      <c r="I102" s="23"/>
    </row>
    <row r="103" spans="1:10" ht="15.75" x14ac:dyDescent="0.25">
      <c r="A103" s="76" t="s">
        <v>85</v>
      </c>
      <c r="B103" s="76"/>
      <c r="C103" s="76"/>
      <c r="D103" s="76"/>
      <c r="E103" s="76"/>
      <c r="F103" s="76"/>
      <c r="G103" s="76"/>
      <c r="H103" s="76"/>
      <c r="I103" s="76"/>
    </row>
    <row r="104" spans="1:10" ht="15.75" x14ac:dyDescent="0.25">
      <c r="A104" s="76" t="s">
        <v>86</v>
      </c>
      <c r="B104" s="76"/>
      <c r="C104" s="76"/>
      <c r="D104" s="76"/>
      <c r="E104" s="76"/>
      <c r="F104" s="76" t="s">
        <v>49</v>
      </c>
      <c r="G104" s="76"/>
      <c r="H104" s="76" t="s">
        <v>48</v>
      </c>
      <c r="I104" s="76"/>
    </row>
    <row r="105" spans="1:10" ht="21.75" customHeight="1" x14ac:dyDescent="0.25">
      <c r="A105" s="17" t="s">
        <v>0</v>
      </c>
      <c r="B105" s="70" t="s">
        <v>87</v>
      </c>
      <c r="C105" s="70"/>
      <c r="D105" s="70"/>
      <c r="E105" s="70"/>
      <c r="F105" s="78">
        <v>0</v>
      </c>
      <c r="G105" s="78"/>
      <c r="H105" s="79">
        <f>F105*I120</f>
        <v>0</v>
      </c>
      <c r="I105" s="79"/>
    </row>
    <row r="106" spans="1:10" ht="15.75" x14ac:dyDescent="0.25">
      <c r="A106" s="17" t="s">
        <v>2</v>
      </c>
      <c r="B106" s="70" t="s">
        <v>88</v>
      </c>
      <c r="C106" s="70"/>
      <c r="D106" s="70"/>
      <c r="E106" s="70"/>
      <c r="F106" s="81"/>
      <c r="G106" s="81"/>
      <c r="H106" s="79">
        <f>H107+H108+H109</f>
        <v>1055.0999999999999</v>
      </c>
      <c r="I106" s="79"/>
    </row>
    <row r="107" spans="1:10" ht="15.75" x14ac:dyDescent="0.25">
      <c r="A107" s="17"/>
      <c r="B107" s="26" t="s">
        <v>93</v>
      </c>
      <c r="C107" s="80" t="s">
        <v>137</v>
      </c>
      <c r="D107" s="80"/>
      <c r="E107" s="80"/>
      <c r="F107" s="81">
        <v>1.6500000000000001E-2</v>
      </c>
      <c r="G107" s="81"/>
      <c r="H107" s="79">
        <f>F107*I$122</f>
        <v>122.17</v>
      </c>
      <c r="I107" s="79"/>
    </row>
    <row r="108" spans="1:10" ht="15.75" x14ac:dyDescent="0.25">
      <c r="A108" s="17"/>
      <c r="B108" s="26" t="s">
        <v>94</v>
      </c>
      <c r="C108" s="80" t="s">
        <v>138</v>
      </c>
      <c r="D108" s="80" t="s">
        <v>89</v>
      </c>
      <c r="E108" s="80" t="s">
        <v>89</v>
      </c>
      <c r="F108" s="81">
        <v>7.5999999999999998E-2</v>
      </c>
      <c r="G108" s="81"/>
      <c r="H108" s="79">
        <f t="shared" ref="H108:H109" si="4">F108*I$122</f>
        <v>562.72</v>
      </c>
      <c r="I108" s="79"/>
    </row>
    <row r="109" spans="1:10" ht="15.75" x14ac:dyDescent="0.25">
      <c r="A109" s="17"/>
      <c r="B109" s="26" t="s">
        <v>95</v>
      </c>
      <c r="C109" s="80" t="s">
        <v>139</v>
      </c>
      <c r="D109" s="80" t="s">
        <v>90</v>
      </c>
      <c r="E109" s="80" t="s">
        <v>90</v>
      </c>
      <c r="F109" s="81">
        <v>0.05</v>
      </c>
      <c r="G109" s="81"/>
      <c r="H109" s="79">
        <f t="shared" si="4"/>
        <v>370.21</v>
      </c>
      <c r="I109" s="79"/>
    </row>
    <row r="110" spans="1:10" ht="15.75" x14ac:dyDescent="0.25">
      <c r="A110" s="17"/>
      <c r="B110" s="26" t="s">
        <v>96</v>
      </c>
      <c r="C110" s="80" t="s">
        <v>97</v>
      </c>
      <c r="D110" s="80" t="s">
        <v>91</v>
      </c>
      <c r="E110" s="80" t="s">
        <v>91</v>
      </c>
      <c r="F110" s="81"/>
      <c r="G110" s="81"/>
      <c r="H110" s="79"/>
      <c r="I110" s="79"/>
    </row>
    <row r="111" spans="1:10" ht="15.75" x14ac:dyDescent="0.25">
      <c r="A111" s="17" t="s">
        <v>4</v>
      </c>
      <c r="B111" s="70" t="s">
        <v>92</v>
      </c>
      <c r="C111" s="70"/>
      <c r="D111" s="70"/>
      <c r="E111" s="70"/>
      <c r="F111" s="78">
        <v>0</v>
      </c>
      <c r="G111" s="78"/>
      <c r="H111" s="79">
        <f>F111*(I120+H105)</f>
        <v>0</v>
      </c>
      <c r="I111" s="79"/>
    </row>
    <row r="112" spans="1:10" ht="15.75" x14ac:dyDescent="0.25">
      <c r="A112" s="17"/>
      <c r="B112" s="74" t="s">
        <v>37</v>
      </c>
      <c r="C112" s="75"/>
      <c r="D112" s="75"/>
      <c r="E112" s="82"/>
      <c r="F112" s="81">
        <f>SUM(F105:G111)</f>
        <v>0.14249999999999999</v>
      </c>
      <c r="G112" s="81"/>
      <c r="H112" s="79">
        <f>H105+H106+H111</f>
        <v>1055.0999999999999</v>
      </c>
      <c r="I112" s="79"/>
    </row>
    <row r="113" spans="1:9" ht="15.75" x14ac:dyDescent="0.25">
      <c r="A113" s="23"/>
      <c r="B113" s="23"/>
      <c r="C113" s="23"/>
      <c r="D113" s="23"/>
      <c r="E113" s="23"/>
      <c r="F113" s="23"/>
      <c r="G113" s="23"/>
      <c r="H113" s="23"/>
      <c r="I113" s="23"/>
    </row>
    <row r="114" spans="1:9" ht="15.75" x14ac:dyDescent="0.25">
      <c r="A114" s="76" t="s">
        <v>98</v>
      </c>
      <c r="B114" s="76"/>
      <c r="C114" s="76"/>
      <c r="D114" s="76"/>
      <c r="E114" s="76"/>
      <c r="F114" s="76"/>
      <c r="G114" s="76"/>
      <c r="H114" s="76"/>
      <c r="I114" s="76"/>
    </row>
    <row r="115" spans="1:9" ht="15.75" x14ac:dyDescent="0.25">
      <c r="A115" s="76" t="s">
        <v>131</v>
      </c>
      <c r="B115" s="76"/>
      <c r="C115" s="76"/>
      <c r="D115" s="76"/>
      <c r="E115" s="76"/>
      <c r="F115" s="76"/>
      <c r="G115" s="76"/>
      <c r="H115" s="76"/>
      <c r="I115" s="24" t="s">
        <v>48</v>
      </c>
    </row>
    <row r="116" spans="1:9" ht="15.75" x14ac:dyDescent="0.25">
      <c r="A116" s="17" t="s">
        <v>0</v>
      </c>
      <c r="B116" s="70" t="s">
        <v>100</v>
      </c>
      <c r="C116" s="70"/>
      <c r="D116" s="70"/>
      <c r="E116" s="70"/>
      <c r="F116" s="70"/>
      <c r="G116" s="70"/>
      <c r="H116" s="70"/>
      <c r="I116" s="25">
        <f>F27</f>
        <v>3345.04</v>
      </c>
    </row>
    <row r="117" spans="1:9" ht="15.75" x14ac:dyDescent="0.25">
      <c r="A117" s="17" t="s">
        <v>2</v>
      </c>
      <c r="B117" s="70" t="s">
        <v>101</v>
      </c>
      <c r="C117" s="70" t="s">
        <v>82</v>
      </c>
      <c r="D117" s="70" t="s">
        <v>82</v>
      </c>
      <c r="E117" s="70" t="s">
        <v>82</v>
      </c>
      <c r="F117" s="70" t="s">
        <v>82</v>
      </c>
      <c r="G117" s="70" t="s">
        <v>82</v>
      </c>
      <c r="H117" s="70" t="s">
        <v>82</v>
      </c>
      <c r="I117" s="25">
        <f>G36</f>
        <v>322.02999999999997</v>
      </c>
    </row>
    <row r="118" spans="1:9" ht="15.75" x14ac:dyDescent="0.25">
      <c r="A118" s="17" t="s">
        <v>4</v>
      </c>
      <c r="B118" s="70" t="s">
        <v>102</v>
      </c>
      <c r="C118" s="70" t="s">
        <v>57</v>
      </c>
      <c r="D118" s="70" t="s">
        <v>57</v>
      </c>
      <c r="E118" s="70" t="s">
        <v>57</v>
      </c>
      <c r="F118" s="70" t="s">
        <v>57</v>
      </c>
      <c r="G118" s="70" t="s">
        <v>57</v>
      </c>
      <c r="H118" s="70" t="s">
        <v>57</v>
      </c>
      <c r="I118" s="25">
        <f>E43</f>
        <v>278.67</v>
      </c>
    </row>
    <row r="119" spans="1:9" ht="15.75" x14ac:dyDescent="0.25">
      <c r="A119" s="17" t="s">
        <v>5</v>
      </c>
      <c r="B119" s="70" t="s">
        <v>103</v>
      </c>
      <c r="C119" s="70" t="s">
        <v>83</v>
      </c>
      <c r="D119" s="70" t="s">
        <v>83</v>
      </c>
      <c r="E119" s="70" t="s">
        <v>83</v>
      </c>
      <c r="F119" s="70" t="s">
        <v>83</v>
      </c>
      <c r="G119" s="70" t="s">
        <v>83</v>
      </c>
      <c r="H119" s="70" t="s">
        <v>83</v>
      </c>
      <c r="I119" s="25">
        <f>I101</f>
        <v>2403.39</v>
      </c>
    </row>
    <row r="120" spans="1:9" ht="15.75" x14ac:dyDescent="0.25">
      <c r="A120" s="17"/>
      <c r="B120" s="70" t="s">
        <v>99</v>
      </c>
      <c r="C120" s="70" t="s">
        <v>84</v>
      </c>
      <c r="D120" s="70" t="s">
        <v>84</v>
      </c>
      <c r="E120" s="70" t="s">
        <v>84</v>
      </c>
      <c r="F120" s="70" t="s">
        <v>84</v>
      </c>
      <c r="G120" s="70" t="s">
        <v>84</v>
      </c>
      <c r="H120" s="70" t="s">
        <v>84</v>
      </c>
      <c r="I120" s="25">
        <f>SUM(I116:I119)</f>
        <v>6349.13</v>
      </c>
    </row>
    <row r="121" spans="1:9" ht="15.75" x14ac:dyDescent="0.25">
      <c r="A121" s="17" t="s">
        <v>20</v>
      </c>
      <c r="B121" s="70" t="s">
        <v>104</v>
      </c>
      <c r="C121" s="70" t="s">
        <v>27</v>
      </c>
      <c r="D121" s="70" t="s">
        <v>27</v>
      </c>
      <c r="E121" s="70" t="s">
        <v>27</v>
      </c>
      <c r="F121" s="70" t="s">
        <v>27</v>
      </c>
      <c r="G121" s="70" t="s">
        <v>27</v>
      </c>
      <c r="H121" s="70" t="s">
        <v>27</v>
      </c>
      <c r="I121" s="27"/>
    </row>
    <row r="122" spans="1:9" ht="15.75" x14ac:dyDescent="0.25">
      <c r="A122" s="17"/>
      <c r="B122" s="77" t="s">
        <v>55</v>
      </c>
      <c r="C122" s="77"/>
      <c r="D122" s="77"/>
      <c r="E122" s="77"/>
      <c r="F122" s="77"/>
      <c r="G122" s="77"/>
      <c r="H122" s="77"/>
      <c r="I122" s="25">
        <f>(I120+H105+H111)/(1-F101-F107-F108-F109)</f>
        <v>7404.23</v>
      </c>
    </row>
    <row r="123" spans="1:9" ht="15.75" x14ac:dyDescent="0.25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9" ht="15.75" x14ac:dyDescent="0.25">
      <c r="A124" s="76" t="s">
        <v>105</v>
      </c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83" t="s">
        <v>106</v>
      </c>
      <c r="B125" s="83"/>
      <c r="C125" s="83" t="s">
        <v>108</v>
      </c>
      <c r="D125" s="83"/>
      <c r="E125" s="83" t="s">
        <v>110</v>
      </c>
      <c r="F125" s="83" t="s">
        <v>112</v>
      </c>
      <c r="G125" s="83"/>
      <c r="H125" s="83" t="s">
        <v>124</v>
      </c>
      <c r="I125" s="83" t="s">
        <v>115</v>
      </c>
    </row>
    <row r="126" spans="1:9" ht="29.25" customHeight="1" x14ac:dyDescent="0.25">
      <c r="A126" s="83"/>
      <c r="B126" s="83"/>
      <c r="C126" s="83"/>
      <c r="D126" s="83"/>
      <c r="E126" s="83"/>
      <c r="F126" s="83"/>
      <c r="G126" s="83"/>
      <c r="H126" s="83"/>
      <c r="I126" s="83"/>
    </row>
    <row r="127" spans="1:9" ht="15" customHeight="1" x14ac:dyDescent="0.25">
      <c r="A127" s="84" t="s">
        <v>107</v>
      </c>
      <c r="B127" s="84"/>
      <c r="C127" s="85" t="s">
        <v>109</v>
      </c>
      <c r="D127" s="85"/>
      <c r="E127" s="28" t="s">
        <v>111</v>
      </c>
      <c r="F127" s="85" t="s">
        <v>113</v>
      </c>
      <c r="G127" s="85"/>
      <c r="H127" s="28" t="s">
        <v>114</v>
      </c>
      <c r="I127" s="28" t="s">
        <v>116</v>
      </c>
    </row>
    <row r="128" spans="1:9" ht="47.25" x14ac:dyDescent="0.25">
      <c r="A128" s="29" t="s">
        <v>117</v>
      </c>
      <c r="B128" s="29" t="s">
        <v>118</v>
      </c>
      <c r="C128" s="29" t="s">
        <v>119</v>
      </c>
      <c r="D128" s="30">
        <f>I122</f>
        <v>7404.23</v>
      </c>
      <c r="E128" s="31">
        <v>1</v>
      </c>
      <c r="F128" s="29" t="s">
        <v>119</v>
      </c>
      <c r="G128" s="30">
        <f>D128*E128</f>
        <v>7404.23</v>
      </c>
      <c r="H128" s="29">
        <f>G10</f>
        <v>2</v>
      </c>
      <c r="I128" s="32">
        <f>G128*H128</f>
        <v>14808.46</v>
      </c>
    </row>
    <row r="129" spans="1:9" ht="47.25" x14ac:dyDescent="0.25">
      <c r="A129" s="29" t="s">
        <v>120</v>
      </c>
      <c r="B129" s="29" t="s">
        <v>121</v>
      </c>
      <c r="C129" s="29" t="s">
        <v>119</v>
      </c>
      <c r="D129" s="24"/>
      <c r="E129" s="29"/>
      <c r="F129" s="29" t="s">
        <v>119</v>
      </c>
      <c r="G129" s="24"/>
      <c r="H129" s="29"/>
      <c r="I129" s="29" t="s">
        <v>119</v>
      </c>
    </row>
    <row r="130" spans="1:9" ht="47.25" x14ac:dyDescent="0.25">
      <c r="A130" s="29" t="s">
        <v>122</v>
      </c>
      <c r="B130" s="29" t="s">
        <v>123</v>
      </c>
      <c r="C130" s="29" t="s">
        <v>119</v>
      </c>
      <c r="D130" s="24"/>
      <c r="E130" s="29"/>
      <c r="F130" s="29" t="s">
        <v>119</v>
      </c>
      <c r="G130" s="24"/>
      <c r="H130" s="29"/>
      <c r="I130" s="29"/>
    </row>
    <row r="131" spans="1:9" ht="15.75" x14ac:dyDescent="0.25">
      <c r="A131" s="23"/>
      <c r="B131" s="23"/>
      <c r="C131" s="23"/>
      <c r="D131" s="23"/>
      <c r="E131" s="23"/>
      <c r="F131" s="23"/>
      <c r="G131" s="23"/>
      <c r="H131" s="23"/>
      <c r="I131" s="23"/>
    </row>
    <row r="132" spans="1:9" ht="15.75" x14ac:dyDescent="0.25">
      <c r="A132" s="76" t="s">
        <v>125</v>
      </c>
      <c r="B132" s="76"/>
      <c r="C132" s="76"/>
      <c r="D132" s="76"/>
      <c r="E132" s="76"/>
      <c r="F132" s="76"/>
      <c r="G132" s="76"/>
      <c r="H132" s="76"/>
      <c r="I132" s="76"/>
    </row>
    <row r="133" spans="1:9" ht="15.75" customHeight="1" x14ac:dyDescent="0.25">
      <c r="A133" s="76" t="s">
        <v>126</v>
      </c>
      <c r="B133" s="76"/>
      <c r="C133" s="76"/>
      <c r="D133" s="76"/>
      <c r="E133" s="76"/>
      <c r="F133" s="76"/>
      <c r="G133" s="76"/>
      <c r="H133" s="76"/>
      <c r="I133" s="76"/>
    </row>
    <row r="134" spans="1:9" ht="15.75" x14ac:dyDescent="0.25">
      <c r="A134" s="76" t="s">
        <v>127</v>
      </c>
      <c r="B134" s="76"/>
      <c r="C134" s="76"/>
      <c r="D134" s="76"/>
      <c r="E134" s="76"/>
      <c r="F134" s="76"/>
      <c r="G134" s="76"/>
      <c r="H134" s="76"/>
      <c r="I134" s="24" t="s">
        <v>48</v>
      </c>
    </row>
    <row r="135" spans="1:9" ht="15.75" x14ac:dyDescent="0.25">
      <c r="A135" s="17" t="s">
        <v>0</v>
      </c>
      <c r="B135" s="70" t="s">
        <v>128</v>
      </c>
      <c r="C135" s="70"/>
      <c r="D135" s="70"/>
      <c r="E135" s="70"/>
      <c r="F135" s="70"/>
      <c r="G135" s="70"/>
      <c r="H135" s="70"/>
      <c r="I135" s="25">
        <f>G128</f>
        <v>7404.23</v>
      </c>
    </row>
    <row r="136" spans="1:9" ht="15.75" x14ac:dyDescent="0.25">
      <c r="A136" s="17" t="s">
        <v>2</v>
      </c>
      <c r="B136" s="70" t="s">
        <v>129</v>
      </c>
      <c r="C136" s="70" t="s">
        <v>82</v>
      </c>
      <c r="D136" s="70" t="s">
        <v>82</v>
      </c>
      <c r="E136" s="70" t="s">
        <v>82</v>
      </c>
      <c r="F136" s="70" t="s">
        <v>82</v>
      </c>
      <c r="G136" s="70" t="s">
        <v>82</v>
      </c>
      <c r="H136" s="70" t="s">
        <v>82</v>
      </c>
      <c r="I136" s="25">
        <f>I128</f>
        <v>14808.46</v>
      </c>
    </row>
    <row r="137" spans="1:9" ht="15.75" x14ac:dyDescent="0.25">
      <c r="A137" s="17" t="s">
        <v>4</v>
      </c>
      <c r="B137" s="70" t="s">
        <v>130</v>
      </c>
      <c r="C137" s="70" t="s">
        <v>57</v>
      </c>
      <c r="D137" s="70" t="s">
        <v>57</v>
      </c>
      <c r="E137" s="70" t="s">
        <v>57</v>
      </c>
      <c r="F137" s="70" t="s">
        <v>57</v>
      </c>
      <c r="G137" s="70" t="s">
        <v>57</v>
      </c>
      <c r="H137" s="70" t="s">
        <v>57</v>
      </c>
      <c r="I137" s="25">
        <f>I136*12</f>
        <v>177701.52</v>
      </c>
    </row>
  </sheetData>
  <mergeCells count="184">
    <mergeCell ref="A133:I133"/>
    <mergeCell ref="A132:I132"/>
    <mergeCell ref="A134:H134"/>
    <mergeCell ref="B135:H135"/>
    <mergeCell ref="B136:H136"/>
    <mergeCell ref="B137:H137"/>
    <mergeCell ref="I125:I126"/>
    <mergeCell ref="F125:G126"/>
    <mergeCell ref="F127:G127"/>
    <mergeCell ref="E125:E126"/>
    <mergeCell ref="A125:B126"/>
    <mergeCell ref="C125:D126"/>
    <mergeCell ref="C127:D127"/>
    <mergeCell ref="H125:H126"/>
    <mergeCell ref="B120:H120"/>
    <mergeCell ref="B121:H121"/>
    <mergeCell ref="B122:H122"/>
    <mergeCell ref="A124:I124"/>
    <mergeCell ref="A127:B127"/>
    <mergeCell ref="A114:I114"/>
    <mergeCell ref="A115:H115"/>
    <mergeCell ref="B116:H116"/>
    <mergeCell ref="B117:H117"/>
    <mergeCell ref="B118:H118"/>
    <mergeCell ref="B119:H119"/>
    <mergeCell ref="B112:E112"/>
    <mergeCell ref="F112:G112"/>
    <mergeCell ref="H112:I112"/>
    <mergeCell ref="C107:E107"/>
    <mergeCell ref="C108:E108"/>
    <mergeCell ref="C109:E109"/>
    <mergeCell ref="C110:E110"/>
    <mergeCell ref="B111:E111"/>
    <mergeCell ref="F111:G111"/>
    <mergeCell ref="H111:I111"/>
    <mergeCell ref="F109:G109"/>
    <mergeCell ref="H109:I109"/>
    <mergeCell ref="F110:G110"/>
    <mergeCell ref="H110:I110"/>
    <mergeCell ref="F107:G107"/>
    <mergeCell ref="H107:I107"/>
    <mergeCell ref="F108:G108"/>
    <mergeCell ref="H108:I108"/>
    <mergeCell ref="B105:E105"/>
    <mergeCell ref="F105:G105"/>
    <mergeCell ref="H105:I105"/>
    <mergeCell ref="B106:E106"/>
    <mergeCell ref="F106:G106"/>
    <mergeCell ref="H106:I106"/>
    <mergeCell ref="B99:H99"/>
    <mergeCell ref="B100:H100"/>
    <mergeCell ref="B101:H101"/>
    <mergeCell ref="A103:I103"/>
    <mergeCell ref="A104:E104"/>
    <mergeCell ref="F104:G104"/>
    <mergeCell ref="H104:I104"/>
    <mergeCell ref="A93:I93"/>
    <mergeCell ref="A94:H94"/>
    <mergeCell ref="B95:H95"/>
    <mergeCell ref="B96:H96"/>
    <mergeCell ref="B97:H97"/>
    <mergeCell ref="B98:H98"/>
    <mergeCell ref="B87:H87"/>
    <mergeCell ref="B88:H88"/>
    <mergeCell ref="B91:H91"/>
    <mergeCell ref="B83:H83"/>
    <mergeCell ref="B84:H84"/>
    <mergeCell ref="B85:H85"/>
    <mergeCell ref="B86:H86"/>
    <mergeCell ref="B89:H89"/>
    <mergeCell ref="B90:H90"/>
    <mergeCell ref="A81:I81"/>
    <mergeCell ref="A82:H82"/>
    <mergeCell ref="B69:H69"/>
    <mergeCell ref="A71:I71"/>
    <mergeCell ref="A72:H72"/>
    <mergeCell ref="B73:H73"/>
    <mergeCell ref="B74:H74"/>
    <mergeCell ref="B79:H79"/>
    <mergeCell ref="B75:H75"/>
    <mergeCell ref="B76:H76"/>
    <mergeCell ref="B77:H77"/>
    <mergeCell ref="B78:H78"/>
    <mergeCell ref="A65:I65"/>
    <mergeCell ref="A66:H66"/>
    <mergeCell ref="B67:H67"/>
    <mergeCell ref="B68:H68"/>
    <mergeCell ref="B62:H62"/>
    <mergeCell ref="B63:H63"/>
    <mergeCell ref="B60:H60"/>
    <mergeCell ref="B61:H61"/>
    <mergeCell ref="B55:E55"/>
    <mergeCell ref="A57:I57"/>
    <mergeCell ref="B59:H59"/>
    <mergeCell ref="A58:H58"/>
    <mergeCell ref="H54:I54"/>
    <mergeCell ref="F55:G55"/>
    <mergeCell ref="H55:I55"/>
    <mergeCell ref="F50:G50"/>
    <mergeCell ref="H50:I50"/>
    <mergeCell ref="F51:G51"/>
    <mergeCell ref="H51:I51"/>
    <mergeCell ref="F52:G52"/>
    <mergeCell ref="H52:I52"/>
    <mergeCell ref="B52:E52"/>
    <mergeCell ref="B53:E53"/>
    <mergeCell ref="B54:E54"/>
    <mergeCell ref="A46:E46"/>
    <mergeCell ref="E42:G42"/>
    <mergeCell ref="A38:G38"/>
    <mergeCell ref="E43:G43"/>
    <mergeCell ref="B47:E47"/>
    <mergeCell ref="B48:E48"/>
    <mergeCell ref="B49:E49"/>
    <mergeCell ref="F46:G46"/>
    <mergeCell ref="A45:I45"/>
    <mergeCell ref="H46:I46"/>
    <mergeCell ref="F47:G47"/>
    <mergeCell ref="H47:I47"/>
    <mergeCell ref="F48:G48"/>
    <mergeCell ref="H48:I48"/>
    <mergeCell ref="F49:G49"/>
    <mergeCell ref="H49:I49"/>
    <mergeCell ref="B50:E50"/>
    <mergeCell ref="B51:E51"/>
    <mergeCell ref="F53:G53"/>
    <mergeCell ref="H53:I53"/>
    <mergeCell ref="F54:G54"/>
    <mergeCell ref="B40:D40"/>
    <mergeCell ref="B41:D41"/>
    <mergeCell ref="B42:D42"/>
    <mergeCell ref="E39:G39"/>
    <mergeCell ref="E40:G40"/>
    <mergeCell ref="E41:G41"/>
    <mergeCell ref="G31:I31"/>
    <mergeCell ref="G32:I32"/>
    <mergeCell ref="G33:I33"/>
    <mergeCell ref="G34:I34"/>
    <mergeCell ref="G35:I35"/>
    <mergeCell ref="B31:F31"/>
    <mergeCell ref="B32:F32"/>
    <mergeCell ref="B33:F33"/>
    <mergeCell ref="B34:F34"/>
    <mergeCell ref="B35:F35"/>
    <mergeCell ref="B36:F36"/>
    <mergeCell ref="G36:I36"/>
    <mergeCell ref="B30:F30"/>
    <mergeCell ref="G30:I30"/>
    <mergeCell ref="B23:E23"/>
    <mergeCell ref="B24:E24"/>
    <mergeCell ref="B25:E25"/>
    <mergeCell ref="B26:E26"/>
    <mergeCell ref="B27:E27"/>
    <mergeCell ref="B39:D39"/>
    <mergeCell ref="F19:H19"/>
    <mergeCell ref="F20:H20"/>
    <mergeCell ref="F21:H21"/>
    <mergeCell ref="F22:H22"/>
    <mergeCell ref="F23:H23"/>
    <mergeCell ref="A29:I29"/>
    <mergeCell ref="B20:E20"/>
    <mergeCell ref="B21:E21"/>
    <mergeCell ref="B22:E22"/>
    <mergeCell ref="B19:E19"/>
    <mergeCell ref="F24:H24"/>
    <mergeCell ref="F25:H25"/>
    <mergeCell ref="F26:H26"/>
    <mergeCell ref="F27:H27"/>
    <mergeCell ref="A1:I2"/>
    <mergeCell ref="A10:C10"/>
    <mergeCell ref="D10:F10"/>
    <mergeCell ref="G10:I10"/>
    <mergeCell ref="B13:H13"/>
    <mergeCell ref="B14:H14"/>
    <mergeCell ref="B15:H15"/>
    <mergeCell ref="A18:H18"/>
    <mergeCell ref="B4:H4"/>
    <mergeCell ref="B5:H5"/>
    <mergeCell ref="B7:H7"/>
    <mergeCell ref="A9:C9"/>
    <mergeCell ref="D9:F9"/>
    <mergeCell ref="G9:I9"/>
    <mergeCell ref="B16:H16"/>
    <mergeCell ref="A12:I12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7"/>
  <sheetViews>
    <sheetView view="pageBreakPreview" zoomScaleSheetLayoutView="100" workbookViewId="0">
      <selection activeCell="G10" sqref="G10:I10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1.5703125" bestFit="1" customWidth="1"/>
  </cols>
  <sheetData>
    <row r="1" spans="1:9" x14ac:dyDescent="0.25">
      <c r="A1" s="49" t="s">
        <v>167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A2" s="49"/>
      <c r="B2" s="50"/>
      <c r="C2" s="50"/>
      <c r="D2" s="50"/>
      <c r="E2" s="50"/>
      <c r="F2" s="50"/>
      <c r="G2" s="50"/>
      <c r="H2" s="50"/>
      <c r="I2" s="50"/>
    </row>
    <row r="4" spans="1:9" x14ac:dyDescent="0.25">
      <c r="A4" s="1" t="s">
        <v>0</v>
      </c>
      <c r="B4" s="51" t="s">
        <v>1</v>
      </c>
      <c r="C4" s="52"/>
      <c r="D4" s="52"/>
      <c r="E4" s="52"/>
      <c r="F4" s="52"/>
      <c r="G4" s="52"/>
      <c r="H4" s="53"/>
      <c r="I4" s="11"/>
    </row>
    <row r="5" spans="1:9" x14ac:dyDescent="0.25">
      <c r="A5" s="1" t="s">
        <v>2</v>
      </c>
      <c r="B5" s="51" t="s">
        <v>3</v>
      </c>
      <c r="C5" s="52"/>
      <c r="D5" s="52"/>
      <c r="E5" s="52"/>
      <c r="F5" s="52"/>
      <c r="G5" s="52"/>
      <c r="H5" s="53"/>
      <c r="I5" s="33" t="s">
        <v>132</v>
      </c>
    </row>
    <row r="6" spans="1:9" x14ac:dyDescent="0.25">
      <c r="A6" s="1" t="s">
        <v>4</v>
      </c>
      <c r="B6" s="40" t="s">
        <v>155</v>
      </c>
      <c r="C6" s="40"/>
      <c r="D6" s="40"/>
      <c r="E6" s="40"/>
      <c r="F6" s="40"/>
      <c r="G6" s="40"/>
      <c r="H6" s="40"/>
      <c r="I6" s="33" t="s">
        <v>156</v>
      </c>
    </row>
    <row r="7" spans="1:9" x14ac:dyDescent="0.25">
      <c r="A7" s="1" t="s">
        <v>5</v>
      </c>
      <c r="B7" s="51" t="s">
        <v>6</v>
      </c>
      <c r="C7" s="52"/>
      <c r="D7" s="52"/>
      <c r="E7" s="52"/>
      <c r="F7" s="52"/>
      <c r="G7" s="52"/>
      <c r="H7" s="53"/>
      <c r="I7" s="33">
        <v>12</v>
      </c>
    </row>
    <row r="9" spans="1:9" x14ac:dyDescent="0.25">
      <c r="A9" s="54" t="s">
        <v>8</v>
      </c>
      <c r="B9" s="54"/>
      <c r="C9" s="54"/>
      <c r="D9" s="54" t="s">
        <v>9</v>
      </c>
      <c r="E9" s="54"/>
      <c r="F9" s="54"/>
      <c r="G9" s="54" t="s">
        <v>7</v>
      </c>
      <c r="H9" s="54"/>
      <c r="I9" s="54"/>
    </row>
    <row r="10" spans="1:9" x14ac:dyDescent="0.25">
      <c r="A10" s="42" t="s">
        <v>140</v>
      </c>
      <c r="B10" s="43"/>
      <c r="C10" s="44"/>
      <c r="D10" s="42" t="s">
        <v>165</v>
      </c>
      <c r="E10" s="43"/>
      <c r="F10" s="44"/>
      <c r="G10" s="45">
        <v>1</v>
      </c>
      <c r="H10" s="46"/>
      <c r="I10" s="47"/>
    </row>
    <row r="12" spans="1:9" x14ac:dyDescent="0.25">
      <c r="A12" s="42" t="s">
        <v>10</v>
      </c>
      <c r="B12" s="43"/>
      <c r="C12" s="43"/>
      <c r="D12" s="43"/>
      <c r="E12" s="43"/>
      <c r="F12" s="43"/>
      <c r="G12" s="43"/>
      <c r="H12" s="43"/>
      <c r="I12" s="44"/>
    </row>
    <row r="13" spans="1:9" x14ac:dyDescent="0.25">
      <c r="A13" s="1">
        <v>1</v>
      </c>
      <c r="B13" s="48" t="s">
        <v>11</v>
      </c>
      <c r="C13" s="48"/>
      <c r="D13" s="48"/>
      <c r="E13" s="48"/>
      <c r="F13" s="48"/>
      <c r="G13" s="48"/>
      <c r="H13" s="48"/>
      <c r="I13" s="12"/>
    </row>
    <row r="14" spans="1:9" x14ac:dyDescent="0.25">
      <c r="A14" s="1">
        <v>2</v>
      </c>
      <c r="B14" s="48" t="s">
        <v>12</v>
      </c>
      <c r="C14" s="48"/>
      <c r="D14" s="48"/>
      <c r="E14" s="48"/>
      <c r="F14" s="48"/>
      <c r="G14" s="48"/>
      <c r="H14" s="48"/>
      <c r="I14" s="34">
        <f>(60/22)*788</f>
        <v>2149.09</v>
      </c>
    </row>
    <row r="15" spans="1:9" x14ac:dyDescent="0.25">
      <c r="A15" s="1">
        <v>3</v>
      </c>
      <c r="B15" s="48" t="s">
        <v>13</v>
      </c>
      <c r="C15" s="48"/>
      <c r="D15" s="48"/>
      <c r="E15" s="48"/>
      <c r="F15" s="48"/>
      <c r="G15" s="48"/>
      <c r="H15" s="48"/>
      <c r="I15" s="33" t="s">
        <v>151</v>
      </c>
    </row>
    <row r="16" spans="1:9" x14ac:dyDescent="0.25">
      <c r="A16" s="1">
        <v>4</v>
      </c>
      <c r="B16" s="48" t="s">
        <v>14</v>
      </c>
      <c r="C16" s="48"/>
      <c r="D16" s="48"/>
      <c r="E16" s="48"/>
      <c r="F16" s="48"/>
      <c r="G16" s="48"/>
      <c r="H16" s="48"/>
      <c r="I16" s="35">
        <v>41640</v>
      </c>
    </row>
    <row r="18" spans="1:9" x14ac:dyDescent="0.25">
      <c r="A18" s="54" t="s">
        <v>15</v>
      </c>
      <c r="B18" s="54"/>
      <c r="C18" s="54"/>
      <c r="D18" s="54"/>
      <c r="E18" s="54"/>
      <c r="F18" s="54"/>
      <c r="G18" s="54"/>
      <c r="H18" s="54"/>
    </row>
    <row r="19" spans="1:9" x14ac:dyDescent="0.25">
      <c r="A19" s="1" t="s">
        <v>0</v>
      </c>
      <c r="B19" s="48" t="s">
        <v>17</v>
      </c>
      <c r="C19" s="48"/>
      <c r="D19" s="48"/>
      <c r="E19" s="48"/>
      <c r="F19" s="55">
        <f>I14</f>
        <v>2149.09</v>
      </c>
      <c r="G19" s="55"/>
      <c r="H19" s="55"/>
    </row>
    <row r="20" spans="1:9" x14ac:dyDescent="0.25">
      <c r="A20" s="1" t="s">
        <v>2</v>
      </c>
      <c r="B20" s="48" t="s">
        <v>157</v>
      </c>
      <c r="C20" s="48"/>
      <c r="D20" s="48"/>
      <c r="E20" s="48"/>
      <c r="F20" s="55">
        <f>(F19+F22)*0.3</f>
        <v>644.73</v>
      </c>
      <c r="G20" s="55"/>
      <c r="H20" s="55"/>
    </row>
    <row r="21" spans="1:9" x14ac:dyDescent="0.25">
      <c r="A21" s="1" t="s">
        <v>4</v>
      </c>
      <c r="B21" s="48" t="s">
        <v>18</v>
      </c>
      <c r="C21" s="48"/>
      <c r="D21" s="48"/>
      <c r="E21" s="48"/>
      <c r="F21" s="55">
        <v>0</v>
      </c>
      <c r="G21" s="55"/>
      <c r="H21" s="55"/>
    </row>
    <row r="22" spans="1:9" x14ac:dyDescent="0.25">
      <c r="A22" s="1" t="s">
        <v>5</v>
      </c>
      <c r="B22" s="48" t="s">
        <v>19</v>
      </c>
      <c r="C22" s="48"/>
      <c r="D22" s="48"/>
      <c r="E22" s="48"/>
      <c r="F22" s="55">
        <v>0</v>
      </c>
      <c r="G22" s="55"/>
      <c r="H22" s="55"/>
    </row>
    <row r="23" spans="1:9" x14ac:dyDescent="0.25">
      <c r="A23" s="1" t="s">
        <v>20</v>
      </c>
      <c r="B23" s="48" t="s">
        <v>21</v>
      </c>
      <c r="C23" s="48"/>
      <c r="D23" s="48"/>
      <c r="E23" s="48"/>
      <c r="F23" s="55">
        <v>0</v>
      </c>
      <c r="G23" s="55"/>
      <c r="H23" s="55"/>
    </row>
    <row r="24" spans="1:9" x14ac:dyDescent="0.25">
      <c r="A24" s="1" t="s">
        <v>22</v>
      </c>
      <c r="B24" s="48" t="s">
        <v>23</v>
      </c>
      <c r="C24" s="48"/>
      <c r="D24" s="48"/>
      <c r="E24" s="48"/>
      <c r="F24" s="55">
        <v>0</v>
      </c>
      <c r="G24" s="55"/>
      <c r="H24" s="55"/>
    </row>
    <row r="25" spans="1:9" x14ac:dyDescent="0.25">
      <c r="A25" s="1" t="s">
        <v>24</v>
      </c>
      <c r="B25" s="48" t="s">
        <v>25</v>
      </c>
      <c r="C25" s="48"/>
      <c r="D25" s="48"/>
      <c r="E25" s="48"/>
      <c r="F25" s="55">
        <v>0</v>
      </c>
      <c r="G25" s="55"/>
      <c r="H25" s="55"/>
    </row>
    <row r="26" spans="1:9" x14ac:dyDescent="0.25">
      <c r="A26" s="1" t="s">
        <v>26</v>
      </c>
      <c r="B26" s="48" t="s">
        <v>27</v>
      </c>
      <c r="C26" s="48"/>
      <c r="D26" s="48"/>
      <c r="E26" s="48"/>
      <c r="F26" s="55">
        <v>0</v>
      </c>
      <c r="G26" s="55"/>
      <c r="H26" s="55"/>
    </row>
    <row r="27" spans="1:9" x14ac:dyDescent="0.25">
      <c r="A27" s="1"/>
      <c r="B27" s="48" t="s">
        <v>16</v>
      </c>
      <c r="C27" s="48"/>
      <c r="D27" s="48"/>
      <c r="E27" s="48"/>
      <c r="F27" s="55">
        <f>SUM(F19:H26)</f>
        <v>2793.82</v>
      </c>
      <c r="G27" s="55"/>
      <c r="H27" s="55"/>
    </row>
    <row r="29" spans="1:9" x14ac:dyDescent="0.25">
      <c r="A29" s="54" t="s">
        <v>28</v>
      </c>
      <c r="B29" s="54"/>
      <c r="C29" s="54"/>
      <c r="D29" s="54"/>
      <c r="E29" s="54"/>
      <c r="F29" s="54"/>
      <c r="G29" s="54"/>
      <c r="H29" s="54"/>
      <c r="I29" s="54"/>
    </row>
    <row r="30" spans="1:9" x14ac:dyDescent="0.25">
      <c r="A30" s="1" t="s">
        <v>0</v>
      </c>
      <c r="B30" s="48" t="s">
        <v>30</v>
      </c>
      <c r="C30" s="48"/>
      <c r="D30" s="48"/>
      <c r="E30" s="48"/>
      <c r="F30" s="48"/>
      <c r="G30" s="56" t="s">
        <v>160</v>
      </c>
      <c r="H30" s="56"/>
      <c r="I30" s="56"/>
    </row>
    <row r="31" spans="1:9" x14ac:dyDescent="0.25">
      <c r="A31" s="1" t="s">
        <v>2</v>
      </c>
      <c r="B31" s="48" t="s">
        <v>31</v>
      </c>
      <c r="C31" s="48"/>
      <c r="D31" s="48"/>
      <c r="E31" s="48"/>
      <c r="F31" s="48"/>
      <c r="G31" s="56">
        <f>20*13</f>
        <v>260</v>
      </c>
      <c r="H31" s="56"/>
      <c r="I31" s="56"/>
    </row>
    <row r="32" spans="1:9" x14ac:dyDescent="0.25">
      <c r="A32" s="1" t="s">
        <v>4</v>
      </c>
      <c r="B32" s="48" t="s">
        <v>133</v>
      </c>
      <c r="C32" s="48"/>
      <c r="D32" s="48"/>
      <c r="E32" s="48"/>
      <c r="F32" s="48"/>
      <c r="G32" s="56">
        <v>62.03</v>
      </c>
      <c r="H32" s="56"/>
      <c r="I32" s="56"/>
    </row>
    <row r="33" spans="1:10" x14ac:dyDescent="0.25">
      <c r="A33" s="1" t="s">
        <v>5</v>
      </c>
      <c r="B33" s="48" t="s">
        <v>32</v>
      </c>
      <c r="C33" s="48"/>
      <c r="D33" s="48"/>
      <c r="E33" s="48"/>
      <c r="F33" s="48"/>
      <c r="G33" s="56">
        <v>0</v>
      </c>
      <c r="H33" s="56"/>
      <c r="I33" s="56"/>
    </row>
    <row r="34" spans="1:10" x14ac:dyDescent="0.25">
      <c r="A34" s="1" t="s">
        <v>20</v>
      </c>
      <c r="B34" s="48" t="s">
        <v>33</v>
      </c>
      <c r="C34" s="48"/>
      <c r="D34" s="48"/>
      <c r="E34" s="48"/>
      <c r="F34" s="48"/>
      <c r="G34" s="56"/>
      <c r="H34" s="56"/>
      <c r="I34" s="56"/>
    </row>
    <row r="35" spans="1:10" x14ac:dyDescent="0.25">
      <c r="A35" s="1" t="s">
        <v>22</v>
      </c>
      <c r="B35" s="48" t="s">
        <v>134</v>
      </c>
      <c r="C35" s="48"/>
      <c r="D35" s="48"/>
      <c r="E35" s="48"/>
      <c r="F35" s="48"/>
      <c r="G35" s="56">
        <v>0</v>
      </c>
      <c r="H35" s="56"/>
      <c r="I35" s="56"/>
      <c r="J35" s="13"/>
    </row>
    <row r="36" spans="1:10" x14ac:dyDescent="0.25">
      <c r="A36" s="1"/>
      <c r="B36" s="48" t="s">
        <v>29</v>
      </c>
      <c r="C36" s="48"/>
      <c r="D36" s="48"/>
      <c r="E36" s="48"/>
      <c r="F36" s="48"/>
      <c r="G36" s="57">
        <f>SUM(G30:I35)</f>
        <v>322.02999999999997</v>
      </c>
      <c r="H36" s="58"/>
      <c r="I36" s="59"/>
    </row>
    <row r="38" spans="1:10" x14ac:dyDescent="0.25">
      <c r="A38" s="60" t="s">
        <v>34</v>
      </c>
      <c r="B38" s="60"/>
      <c r="C38" s="60"/>
      <c r="D38" s="60"/>
      <c r="E38" s="60"/>
      <c r="F38" s="60"/>
      <c r="G38" s="60"/>
      <c r="H38" s="14"/>
    </row>
    <row r="39" spans="1:10" x14ac:dyDescent="0.25">
      <c r="A39" s="15" t="s">
        <v>0</v>
      </c>
      <c r="B39" s="61" t="s">
        <v>36</v>
      </c>
      <c r="C39" s="61"/>
      <c r="D39" s="61"/>
      <c r="E39" s="62">
        <f>947/12</f>
        <v>78.92</v>
      </c>
      <c r="F39" s="62"/>
      <c r="G39" s="62"/>
      <c r="H39" s="14"/>
    </row>
    <row r="40" spans="1:10" x14ac:dyDescent="0.25">
      <c r="A40" s="15" t="s">
        <v>2</v>
      </c>
      <c r="B40" s="61" t="s">
        <v>159</v>
      </c>
      <c r="C40" s="61"/>
      <c r="D40" s="61"/>
      <c r="E40" s="62">
        <f>(55131.2/23)/12</f>
        <v>199.75</v>
      </c>
      <c r="F40" s="62"/>
      <c r="G40" s="62"/>
      <c r="H40" s="14"/>
      <c r="I40" t="s">
        <v>158</v>
      </c>
    </row>
    <row r="41" spans="1:10" x14ac:dyDescent="0.25">
      <c r="A41" s="15" t="s">
        <v>4</v>
      </c>
      <c r="B41" s="61"/>
      <c r="C41" s="61"/>
      <c r="D41" s="61"/>
      <c r="E41" s="62">
        <v>0</v>
      </c>
      <c r="F41" s="62"/>
      <c r="G41" s="62"/>
      <c r="H41" s="14"/>
    </row>
    <row r="42" spans="1:10" x14ac:dyDescent="0.25">
      <c r="A42" s="15" t="s">
        <v>5</v>
      </c>
      <c r="B42" s="61"/>
      <c r="C42" s="61"/>
      <c r="D42" s="61"/>
      <c r="E42" s="62">
        <v>0</v>
      </c>
      <c r="F42" s="62"/>
      <c r="G42" s="62"/>
      <c r="H42" s="14"/>
    </row>
    <row r="43" spans="1:10" x14ac:dyDescent="0.25">
      <c r="A43" s="15"/>
      <c r="B43" s="41" t="s">
        <v>35</v>
      </c>
      <c r="C43" s="41"/>
      <c r="D43" s="41"/>
      <c r="E43" s="63">
        <f>SUM(E39:G42)</f>
        <v>278.67</v>
      </c>
      <c r="F43" s="64"/>
      <c r="G43" s="65"/>
      <c r="H43" s="14"/>
    </row>
    <row r="45" spans="1:10" x14ac:dyDescent="0.25">
      <c r="A45" s="54" t="s">
        <v>38</v>
      </c>
      <c r="B45" s="54"/>
      <c r="C45" s="54"/>
      <c r="D45" s="54"/>
      <c r="E45" s="54"/>
      <c r="F45" s="54"/>
      <c r="G45" s="54"/>
      <c r="H45" s="54"/>
      <c r="I45" s="54"/>
    </row>
    <row r="46" spans="1:10" x14ac:dyDescent="0.25">
      <c r="A46" s="54" t="s">
        <v>47</v>
      </c>
      <c r="B46" s="54"/>
      <c r="C46" s="54"/>
      <c r="D46" s="54"/>
      <c r="E46" s="54"/>
      <c r="F46" s="54" t="s">
        <v>49</v>
      </c>
      <c r="G46" s="54"/>
      <c r="H46" s="54" t="s">
        <v>48</v>
      </c>
      <c r="I46" s="54"/>
    </row>
    <row r="47" spans="1:10" x14ac:dyDescent="0.25">
      <c r="A47" s="1" t="s">
        <v>0</v>
      </c>
      <c r="B47" s="48" t="s">
        <v>39</v>
      </c>
      <c r="C47" s="48"/>
      <c r="D47" s="48"/>
      <c r="E47" s="48"/>
      <c r="F47" s="66">
        <v>0.2</v>
      </c>
      <c r="G47" s="66"/>
      <c r="H47" s="67">
        <f>F47*$F$27</f>
        <v>558.76</v>
      </c>
      <c r="I47" s="54"/>
    </row>
    <row r="48" spans="1:10" x14ac:dyDescent="0.25">
      <c r="A48" s="1" t="s">
        <v>2</v>
      </c>
      <c r="B48" s="48" t="s">
        <v>40</v>
      </c>
      <c r="C48" s="48"/>
      <c r="D48" s="48"/>
      <c r="E48" s="48"/>
      <c r="F48" s="66">
        <v>1.4999999999999999E-2</v>
      </c>
      <c r="G48" s="66"/>
      <c r="H48" s="67">
        <f t="shared" ref="H48:H54" si="0">F48*$F$27</f>
        <v>41.91</v>
      </c>
      <c r="I48" s="54"/>
    </row>
    <row r="49" spans="1:11" x14ac:dyDescent="0.25">
      <c r="A49" s="1" t="s">
        <v>4</v>
      </c>
      <c r="B49" s="48" t="s">
        <v>41</v>
      </c>
      <c r="C49" s="48"/>
      <c r="D49" s="48"/>
      <c r="E49" s="48"/>
      <c r="F49" s="66">
        <v>0.01</v>
      </c>
      <c r="G49" s="66"/>
      <c r="H49" s="67">
        <f t="shared" si="0"/>
        <v>27.94</v>
      </c>
      <c r="I49" s="54"/>
    </row>
    <row r="50" spans="1:11" x14ac:dyDescent="0.25">
      <c r="A50" s="1" t="s">
        <v>5</v>
      </c>
      <c r="B50" s="48" t="s">
        <v>42</v>
      </c>
      <c r="C50" s="48"/>
      <c r="D50" s="48"/>
      <c r="E50" s="48"/>
      <c r="F50" s="66">
        <v>2E-3</v>
      </c>
      <c r="G50" s="66"/>
      <c r="H50" s="67">
        <f t="shared" si="0"/>
        <v>5.59</v>
      </c>
      <c r="I50" s="54"/>
    </row>
    <row r="51" spans="1:11" x14ac:dyDescent="0.25">
      <c r="A51" s="1" t="s">
        <v>20</v>
      </c>
      <c r="B51" s="48" t="s">
        <v>43</v>
      </c>
      <c r="C51" s="48"/>
      <c r="D51" s="48"/>
      <c r="E51" s="48"/>
      <c r="F51" s="66">
        <v>2.5000000000000001E-2</v>
      </c>
      <c r="G51" s="66"/>
      <c r="H51" s="67">
        <f t="shared" si="0"/>
        <v>69.849999999999994</v>
      </c>
      <c r="I51" s="54"/>
    </row>
    <row r="52" spans="1:11" x14ac:dyDescent="0.25">
      <c r="A52" s="1" t="s">
        <v>22</v>
      </c>
      <c r="B52" s="48" t="s">
        <v>44</v>
      </c>
      <c r="C52" s="48"/>
      <c r="D52" s="48"/>
      <c r="E52" s="48"/>
      <c r="F52" s="66">
        <v>0.08</v>
      </c>
      <c r="G52" s="66"/>
      <c r="H52" s="67">
        <f t="shared" si="0"/>
        <v>223.51</v>
      </c>
      <c r="I52" s="54"/>
    </row>
    <row r="53" spans="1:11" x14ac:dyDescent="0.25">
      <c r="A53" s="1" t="s">
        <v>24</v>
      </c>
      <c r="B53" s="48" t="s">
        <v>45</v>
      </c>
      <c r="C53" s="48"/>
      <c r="D53" s="48"/>
      <c r="E53" s="48"/>
      <c r="F53" s="69">
        <v>0.03</v>
      </c>
      <c r="G53" s="69"/>
      <c r="H53" s="67">
        <f t="shared" si="0"/>
        <v>83.81</v>
      </c>
      <c r="I53" s="54"/>
      <c r="J53" s="4"/>
    </row>
    <row r="54" spans="1:11" x14ac:dyDescent="0.25">
      <c r="A54" s="1" t="s">
        <v>26</v>
      </c>
      <c r="B54" s="48" t="s">
        <v>46</v>
      </c>
      <c r="C54" s="48"/>
      <c r="D54" s="48"/>
      <c r="E54" s="48"/>
      <c r="F54" s="66">
        <v>6.0000000000000001E-3</v>
      </c>
      <c r="G54" s="66"/>
      <c r="H54" s="67">
        <f t="shared" si="0"/>
        <v>16.760000000000002</v>
      </c>
      <c r="I54" s="54"/>
    </row>
    <row r="55" spans="1:11" x14ac:dyDescent="0.25">
      <c r="A55" s="1"/>
      <c r="B55" s="51" t="s">
        <v>37</v>
      </c>
      <c r="C55" s="52"/>
      <c r="D55" s="52"/>
      <c r="E55" s="53"/>
      <c r="F55" s="68">
        <f>SUM(F47:G54)</f>
        <v>0.36799999999999999</v>
      </c>
      <c r="G55" s="54"/>
      <c r="H55" s="67">
        <f>SUM(H47:I54)</f>
        <v>1028.1300000000001</v>
      </c>
      <c r="I55" s="54"/>
    </row>
    <row r="57" spans="1:11" x14ac:dyDescent="0.25">
      <c r="A57" s="54" t="s">
        <v>38</v>
      </c>
      <c r="B57" s="54"/>
      <c r="C57" s="54"/>
      <c r="D57" s="54"/>
      <c r="E57" s="54"/>
      <c r="F57" s="54"/>
      <c r="G57" s="54"/>
      <c r="H57" s="54"/>
      <c r="I57" s="54"/>
    </row>
    <row r="58" spans="1:11" x14ac:dyDescent="0.25">
      <c r="A58" s="54" t="s">
        <v>50</v>
      </c>
      <c r="B58" s="54"/>
      <c r="C58" s="54"/>
      <c r="D58" s="54"/>
      <c r="E58" s="54"/>
      <c r="F58" s="54"/>
      <c r="G58" s="54"/>
      <c r="H58" s="54"/>
      <c r="I58" s="39" t="s">
        <v>48</v>
      </c>
      <c r="J58" s="5"/>
    </row>
    <row r="59" spans="1:11" x14ac:dyDescent="0.25">
      <c r="A59" s="1" t="s">
        <v>0</v>
      </c>
      <c r="B59" s="48" t="s">
        <v>51</v>
      </c>
      <c r="C59" s="48"/>
      <c r="D59" s="48"/>
      <c r="E59" s="48"/>
      <c r="F59" s="48"/>
      <c r="G59" s="48"/>
      <c r="H59" s="48"/>
      <c r="I59" s="6">
        <f>$F$27*J59</f>
        <v>249.49</v>
      </c>
      <c r="J59" s="5">
        <v>8.9300000000000004E-2</v>
      </c>
    </row>
    <row r="60" spans="1:11" x14ac:dyDescent="0.25">
      <c r="A60" s="1" t="s">
        <v>2</v>
      </c>
      <c r="B60" s="48" t="s">
        <v>52</v>
      </c>
      <c r="C60" s="48"/>
      <c r="D60" s="48"/>
      <c r="E60" s="48"/>
      <c r="F60" s="48"/>
      <c r="G60" s="48"/>
      <c r="H60" s="48"/>
      <c r="I60" s="6">
        <f t="shared" ref="I60:I62" si="1">$F$27*J60</f>
        <v>83.26</v>
      </c>
      <c r="J60" s="5">
        <f>((5/56)*(1/3))*100%</f>
        <v>2.98E-2</v>
      </c>
    </row>
    <row r="61" spans="1:11" x14ac:dyDescent="0.25">
      <c r="A61" s="1"/>
      <c r="B61" s="48" t="s">
        <v>53</v>
      </c>
      <c r="C61" s="48"/>
      <c r="D61" s="48"/>
      <c r="E61" s="48"/>
      <c r="F61" s="48"/>
      <c r="G61" s="48"/>
      <c r="H61" s="48"/>
      <c r="I61" s="6">
        <f t="shared" si="1"/>
        <v>332.74</v>
      </c>
      <c r="J61" s="5">
        <f>SUM(J59:J60)</f>
        <v>0.1191</v>
      </c>
      <c r="K61" s="8"/>
    </row>
    <row r="62" spans="1:11" x14ac:dyDescent="0.25">
      <c r="A62" s="1" t="s">
        <v>4</v>
      </c>
      <c r="B62" s="48" t="s">
        <v>54</v>
      </c>
      <c r="C62" s="48"/>
      <c r="D62" s="48"/>
      <c r="E62" s="48"/>
      <c r="F62" s="48"/>
      <c r="G62" s="48"/>
      <c r="H62" s="48"/>
      <c r="I62" s="6">
        <f t="shared" si="1"/>
        <v>122.37</v>
      </c>
      <c r="J62" s="5">
        <f>F55*J61</f>
        <v>4.3799999999999999E-2</v>
      </c>
    </row>
    <row r="63" spans="1:11" x14ac:dyDescent="0.25">
      <c r="A63" s="1"/>
      <c r="B63" s="51" t="s">
        <v>55</v>
      </c>
      <c r="C63" s="52"/>
      <c r="D63" s="52"/>
      <c r="E63" s="52"/>
      <c r="F63" s="52"/>
      <c r="G63" s="52"/>
      <c r="H63" s="52"/>
      <c r="I63" s="7">
        <f>SUM(I61:I62)</f>
        <v>455.11</v>
      </c>
      <c r="J63" s="5">
        <f>SUM(J61:J62)</f>
        <v>0.16289999999999999</v>
      </c>
    </row>
    <row r="64" spans="1:11" x14ac:dyDescent="0.25">
      <c r="J64" s="5"/>
    </row>
    <row r="65" spans="1:12" x14ac:dyDescent="0.25">
      <c r="A65" s="54" t="s">
        <v>38</v>
      </c>
      <c r="B65" s="54"/>
      <c r="C65" s="54"/>
      <c r="D65" s="54"/>
      <c r="E65" s="54"/>
      <c r="F65" s="54"/>
      <c r="G65" s="54"/>
      <c r="H65" s="54"/>
      <c r="I65" s="54"/>
      <c r="J65" s="5"/>
    </row>
    <row r="66" spans="1:12" x14ac:dyDescent="0.25">
      <c r="A66" s="54" t="s">
        <v>56</v>
      </c>
      <c r="B66" s="54"/>
      <c r="C66" s="54"/>
      <c r="D66" s="54"/>
      <c r="E66" s="54"/>
      <c r="F66" s="54"/>
      <c r="G66" s="54"/>
      <c r="H66" s="54"/>
      <c r="I66" s="39" t="s">
        <v>48</v>
      </c>
      <c r="J66" s="5"/>
    </row>
    <row r="67" spans="1:12" x14ac:dyDescent="0.25">
      <c r="A67" s="1" t="s">
        <v>0</v>
      </c>
      <c r="B67" s="48" t="s">
        <v>57</v>
      </c>
      <c r="C67" s="48"/>
      <c r="D67" s="48"/>
      <c r="E67" s="48"/>
      <c r="F67" s="48"/>
      <c r="G67" s="48"/>
      <c r="H67" s="48"/>
      <c r="I67" s="6">
        <f>J67*F27</f>
        <v>0.56000000000000005</v>
      </c>
      <c r="J67" s="5">
        <f>(((5/56*4)+(5/56*4)+(1/3*5/56*4))/12*0.0025)</f>
        <v>2.0000000000000001E-4</v>
      </c>
      <c r="L67" s="5"/>
    </row>
    <row r="68" spans="1:12" x14ac:dyDescent="0.25">
      <c r="A68" s="1" t="s">
        <v>2</v>
      </c>
      <c r="B68" s="48" t="s">
        <v>58</v>
      </c>
      <c r="C68" s="48"/>
      <c r="D68" s="48"/>
      <c r="E68" s="48"/>
      <c r="F68" s="48"/>
      <c r="G68" s="48"/>
      <c r="H68" s="48"/>
      <c r="I68" s="6">
        <f>J68*F27</f>
        <v>0.28000000000000003</v>
      </c>
      <c r="J68" s="5">
        <f>F55*J67</f>
        <v>1E-4</v>
      </c>
    </row>
    <row r="69" spans="1:12" x14ac:dyDescent="0.25">
      <c r="A69" s="1"/>
      <c r="B69" s="51" t="s">
        <v>55</v>
      </c>
      <c r="C69" s="52"/>
      <c r="D69" s="52"/>
      <c r="E69" s="52"/>
      <c r="F69" s="52"/>
      <c r="G69" s="52"/>
      <c r="H69" s="52"/>
      <c r="I69" s="7">
        <f>SUM(I67:I68)</f>
        <v>0.84</v>
      </c>
      <c r="J69" s="5">
        <f>SUM(J67:J68)</f>
        <v>2.9999999999999997E-4</v>
      </c>
    </row>
    <row r="70" spans="1:12" x14ac:dyDescent="0.25">
      <c r="J70" s="5"/>
    </row>
    <row r="71" spans="1:12" x14ac:dyDescent="0.25">
      <c r="A71" s="54" t="s">
        <v>38</v>
      </c>
      <c r="B71" s="54"/>
      <c r="C71" s="54"/>
      <c r="D71" s="54"/>
      <c r="E71" s="54"/>
      <c r="F71" s="54"/>
      <c r="G71" s="54"/>
      <c r="H71" s="54"/>
      <c r="I71" s="54"/>
      <c r="J71" s="5"/>
    </row>
    <row r="72" spans="1:12" x14ac:dyDescent="0.25">
      <c r="A72" s="54" t="s">
        <v>59</v>
      </c>
      <c r="B72" s="54"/>
      <c r="C72" s="54"/>
      <c r="D72" s="54"/>
      <c r="E72" s="54"/>
      <c r="F72" s="54"/>
      <c r="G72" s="54"/>
      <c r="H72" s="54"/>
      <c r="I72" s="39" t="s">
        <v>48</v>
      </c>
      <c r="J72" s="5"/>
    </row>
    <row r="73" spans="1:12" x14ac:dyDescent="0.25">
      <c r="A73" s="1" t="s">
        <v>0</v>
      </c>
      <c r="B73" s="48" t="s">
        <v>60</v>
      </c>
      <c r="C73" s="48"/>
      <c r="D73" s="48"/>
      <c r="E73" s="48"/>
      <c r="F73" s="48"/>
      <c r="G73" s="48"/>
      <c r="H73" s="48"/>
      <c r="I73" s="6">
        <f>J73*F$27</f>
        <v>11.73</v>
      </c>
      <c r="J73" s="5">
        <f>(1/12)*5%</f>
        <v>4.1999999999999997E-3</v>
      </c>
    </row>
    <row r="74" spans="1:12" x14ac:dyDescent="0.25">
      <c r="A74" s="1" t="s">
        <v>2</v>
      </c>
      <c r="B74" s="48" t="s">
        <v>61</v>
      </c>
      <c r="C74" s="48"/>
      <c r="D74" s="48"/>
      <c r="E74" s="48"/>
      <c r="F74" s="48"/>
      <c r="G74" s="48"/>
      <c r="H74" s="48"/>
      <c r="I74" s="6">
        <f t="shared" ref="I74:I78" si="2">J74*F$27</f>
        <v>0.84</v>
      </c>
      <c r="J74" s="5">
        <f>F52*J73</f>
        <v>2.9999999999999997E-4</v>
      </c>
    </row>
    <row r="75" spans="1:12" x14ac:dyDescent="0.25">
      <c r="A75" s="1" t="s">
        <v>4</v>
      </c>
      <c r="B75" s="48" t="s">
        <v>62</v>
      </c>
      <c r="C75" s="48"/>
      <c r="D75" s="48"/>
      <c r="E75" s="48"/>
      <c r="F75" s="48"/>
      <c r="G75" s="48"/>
      <c r="H75" s="48"/>
      <c r="I75" s="6">
        <f t="shared" si="2"/>
        <v>121.53</v>
      </c>
      <c r="J75" s="5">
        <f>8%*50%*90%*(1+J59+J83+J60)</f>
        <v>4.3499999999999997E-2</v>
      </c>
    </row>
    <row r="76" spans="1:12" x14ac:dyDescent="0.25">
      <c r="A76" s="1" t="s">
        <v>5</v>
      </c>
      <c r="B76" s="48" t="s">
        <v>63</v>
      </c>
      <c r="C76" s="48"/>
      <c r="D76" s="48"/>
      <c r="E76" s="48"/>
      <c r="F76" s="48"/>
      <c r="G76" s="48"/>
      <c r="H76" s="48"/>
      <c r="I76" s="6">
        <f t="shared" si="2"/>
        <v>8.1</v>
      </c>
      <c r="J76" s="5">
        <f>((7/30)/12*0.15)*100%</f>
        <v>2.8999999999999998E-3</v>
      </c>
    </row>
    <row r="77" spans="1:12" x14ac:dyDescent="0.25">
      <c r="A77" s="1" t="s">
        <v>20</v>
      </c>
      <c r="B77" s="48" t="s">
        <v>64</v>
      </c>
      <c r="C77" s="48"/>
      <c r="D77" s="48"/>
      <c r="E77" s="48"/>
      <c r="F77" s="48"/>
      <c r="G77" s="48"/>
      <c r="H77" s="48"/>
      <c r="I77" s="6">
        <f t="shared" si="2"/>
        <v>3.07</v>
      </c>
      <c r="J77" s="5">
        <f>F55*J76</f>
        <v>1.1000000000000001E-3</v>
      </c>
    </row>
    <row r="78" spans="1:12" x14ac:dyDescent="0.25">
      <c r="A78" s="1" t="s">
        <v>22</v>
      </c>
      <c r="B78" s="48" t="s">
        <v>65</v>
      </c>
      <c r="C78" s="48"/>
      <c r="D78" s="48"/>
      <c r="E78" s="48"/>
      <c r="F78" s="48"/>
      <c r="G78" s="48"/>
      <c r="H78" s="48"/>
      <c r="I78" s="6">
        <f t="shared" si="2"/>
        <v>0.28000000000000003</v>
      </c>
      <c r="J78" s="5">
        <f>50%*F52*J76</f>
        <v>1E-4</v>
      </c>
    </row>
    <row r="79" spans="1:12" x14ac:dyDescent="0.25">
      <c r="A79" s="1"/>
      <c r="B79" s="51" t="s">
        <v>55</v>
      </c>
      <c r="C79" s="52"/>
      <c r="D79" s="52"/>
      <c r="E79" s="52"/>
      <c r="F79" s="52"/>
      <c r="G79" s="52"/>
      <c r="H79" s="52"/>
      <c r="I79" s="7">
        <f>SUM(I73:I78)</f>
        <v>145.55000000000001</v>
      </c>
      <c r="J79" s="5">
        <f>SUM(J73:J78)</f>
        <v>5.21E-2</v>
      </c>
    </row>
    <row r="80" spans="1:12" x14ac:dyDescent="0.25">
      <c r="J80" s="5"/>
    </row>
    <row r="81" spans="1:10" x14ac:dyDescent="0.25">
      <c r="A81" s="54" t="s">
        <v>38</v>
      </c>
      <c r="B81" s="54"/>
      <c r="C81" s="54"/>
      <c r="D81" s="54"/>
      <c r="E81" s="54"/>
      <c r="F81" s="54"/>
      <c r="G81" s="54"/>
      <c r="H81" s="54"/>
      <c r="I81" s="54"/>
      <c r="J81" s="5"/>
    </row>
    <row r="82" spans="1:10" x14ac:dyDescent="0.25">
      <c r="A82" s="54" t="s">
        <v>66</v>
      </c>
      <c r="B82" s="54"/>
      <c r="C82" s="54"/>
      <c r="D82" s="54"/>
      <c r="E82" s="54"/>
      <c r="F82" s="54"/>
      <c r="G82" s="54"/>
      <c r="H82" s="54"/>
      <c r="I82" s="39" t="s">
        <v>48</v>
      </c>
      <c r="J82" s="5"/>
    </row>
    <row r="83" spans="1:10" ht="15.75" x14ac:dyDescent="0.25">
      <c r="A83" s="20" t="s">
        <v>0</v>
      </c>
      <c r="B83" s="70" t="s">
        <v>67</v>
      </c>
      <c r="C83" s="70"/>
      <c r="D83" s="70"/>
      <c r="E83" s="70"/>
      <c r="F83" s="70"/>
      <c r="G83" s="70"/>
      <c r="H83" s="70"/>
      <c r="I83" s="21">
        <f>J83*F$27</f>
        <v>249.49</v>
      </c>
      <c r="J83" s="5">
        <f>(5/56)*100%</f>
        <v>8.9300000000000004E-2</v>
      </c>
    </row>
    <row r="84" spans="1:10" ht="15.75" x14ac:dyDescent="0.25">
      <c r="A84" s="20" t="s">
        <v>2</v>
      </c>
      <c r="B84" s="70" t="s">
        <v>68</v>
      </c>
      <c r="C84" s="70"/>
      <c r="D84" s="70"/>
      <c r="E84" s="70"/>
      <c r="F84" s="70"/>
      <c r="G84" s="70"/>
      <c r="H84" s="70"/>
      <c r="I84" s="21">
        <f t="shared" ref="I84:I88" si="3">J84*F$27</f>
        <v>38.83</v>
      </c>
      <c r="J84" s="5">
        <f>((15/275)*25.4%)*100%</f>
        <v>1.3899999999999999E-2</v>
      </c>
    </row>
    <row r="85" spans="1:10" ht="15.75" x14ac:dyDescent="0.25">
      <c r="A85" s="20" t="s">
        <v>4</v>
      </c>
      <c r="B85" s="70" t="s">
        <v>69</v>
      </c>
      <c r="C85" s="70"/>
      <c r="D85" s="70"/>
      <c r="E85" s="70"/>
      <c r="F85" s="70"/>
      <c r="G85" s="70"/>
      <c r="H85" s="70"/>
      <c r="I85" s="21">
        <f t="shared" si="3"/>
        <v>1.4</v>
      </c>
      <c r="J85" s="5">
        <f>((5/275)*3%)*100%</f>
        <v>5.0000000000000001E-4</v>
      </c>
    </row>
    <row r="86" spans="1:10" ht="15.75" x14ac:dyDescent="0.25">
      <c r="A86" s="20" t="s">
        <v>5</v>
      </c>
      <c r="B86" s="70" t="s">
        <v>70</v>
      </c>
      <c r="C86" s="70"/>
      <c r="D86" s="70"/>
      <c r="E86" s="70"/>
      <c r="F86" s="70"/>
      <c r="G86" s="70"/>
      <c r="H86" s="70"/>
      <c r="I86" s="21">
        <f t="shared" si="3"/>
        <v>54.2</v>
      </c>
      <c r="J86" s="5">
        <f>((7/30)/12)*100%</f>
        <v>1.9400000000000001E-2</v>
      </c>
    </row>
    <row r="87" spans="1:10" ht="15.75" x14ac:dyDescent="0.25">
      <c r="A87" s="20" t="s">
        <v>20</v>
      </c>
      <c r="B87" s="70" t="s">
        <v>71</v>
      </c>
      <c r="C87" s="70"/>
      <c r="D87" s="70"/>
      <c r="E87" s="70"/>
      <c r="F87" s="70"/>
      <c r="G87" s="70"/>
      <c r="H87" s="70"/>
      <c r="I87" s="21">
        <f t="shared" si="3"/>
        <v>11.73</v>
      </c>
      <c r="J87" s="5">
        <f>(((15/30)/12)*0.1)*100%</f>
        <v>4.1999999999999997E-3</v>
      </c>
    </row>
    <row r="88" spans="1:10" ht="15.75" x14ac:dyDescent="0.25">
      <c r="A88" s="20" t="s">
        <v>22</v>
      </c>
      <c r="B88" s="70" t="s">
        <v>27</v>
      </c>
      <c r="C88" s="70"/>
      <c r="D88" s="70"/>
      <c r="E88" s="70"/>
      <c r="F88" s="70"/>
      <c r="G88" s="70"/>
      <c r="H88" s="70"/>
      <c r="I88" s="21">
        <f t="shared" si="3"/>
        <v>0</v>
      </c>
      <c r="J88" s="5">
        <v>0</v>
      </c>
    </row>
    <row r="89" spans="1:10" ht="15.75" x14ac:dyDescent="0.25">
      <c r="A89" s="20"/>
      <c r="B89" s="77" t="s">
        <v>53</v>
      </c>
      <c r="C89" s="77"/>
      <c r="D89" s="77"/>
      <c r="E89" s="77"/>
      <c r="F89" s="77"/>
      <c r="G89" s="77"/>
      <c r="H89" s="77"/>
      <c r="I89" s="22">
        <f>SUM(I83:I88)</f>
        <v>355.65</v>
      </c>
      <c r="J89" s="5">
        <f>SUM(J83:J88)</f>
        <v>0.1273</v>
      </c>
    </row>
    <row r="90" spans="1:10" ht="15.75" x14ac:dyDescent="0.25">
      <c r="A90" s="20" t="s">
        <v>24</v>
      </c>
      <c r="B90" s="71" t="s">
        <v>72</v>
      </c>
      <c r="C90" s="72"/>
      <c r="D90" s="72"/>
      <c r="E90" s="72"/>
      <c r="F90" s="72"/>
      <c r="G90" s="72"/>
      <c r="H90" s="73"/>
      <c r="I90" s="22">
        <f>J90*F$27</f>
        <v>130.75</v>
      </c>
      <c r="J90" s="5">
        <f>F55*J89</f>
        <v>4.6800000000000001E-2</v>
      </c>
    </row>
    <row r="91" spans="1:10" ht="15.75" x14ac:dyDescent="0.25">
      <c r="A91" s="17"/>
      <c r="B91" s="74" t="s">
        <v>55</v>
      </c>
      <c r="C91" s="75"/>
      <c r="D91" s="75"/>
      <c r="E91" s="75"/>
      <c r="F91" s="75"/>
      <c r="G91" s="75"/>
      <c r="H91" s="75"/>
      <c r="I91" s="22">
        <f>SUM(I89:I90)</f>
        <v>486.4</v>
      </c>
      <c r="J91" s="8">
        <f>SUM(J89:J90)</f>
        <v>0.1741</v>
      </c>
    </row>
    <row r="92" spans="1:10" ht="15.75" x14ac:dyDescent="0.25">
      <c r="A92" s="23"/>
      <c r="B92" s="23"/>
      <c r="C92" s="23"/>
      <c r="D92" s="23"/>
      <c r="E92" s="23"/>
      <c r="F92" s="23"/>
      <c r="G92" s="23"/>
      <c r="H92" s="23"/>
      <c r="I92" s="23"/>
    </row>
    <row r="93" spans="1:10" ht="15.75" x14ac:dyDescent="0.25">
      <c r="A93" s="76" t="s">
        <v>73</v>
      </c>
      <c r="B93" s="76"/>
      <c r="C93" s="76"/>
      <c r="D93" s="76"/>
      <c r="E93" s="76"/>
      <c r="F93" s="76"/>
      <c r="G93" s="76"/>
      <c r="H93" s="76"/>
      <c r="I93" s="76"/>
    </row>
    <row r="94" spans="1:10" ht="15.75" x14ac:dyDescent="0.25">
      <c r="A94" s="76" t="s">
        <v>74</v>
      </c>
      <c r="B94" s="76"/>
      <c r="C94" s="76"/>
      <c r="D94" s="76"/>
      <c r="E94" s="76"/>
      <c r="F94" s="76"/>
      <c r="G94" s="76"/>
      <c r="H94" s="76"/>
      <c r="I94" s="36" t="s">
        <v>48</v>
      </c>
    </row>
    <row r="95" spans="1:10" ht="15.75" x14ac:dyDescent="0.25">
      <c r="A95" s="17" t="s">
        <v>75</v>
      </c>
      <c r="B95" s="70" t="s">
        <v>136</v>
      </c>
      <c r="C95" s="70"/>
      <c r="D95" s="70"/>
      <c r="E95" s="70"/>
      <c r="F95" s="70"/>
      <c r="G95" s="70"/>
      <c r="H95" s="70"/>
      <c r="I95" s="25">
        <f>H55</f>
        <v>1028.1300000000001</v>
      </c>
      <c r="J95" s="5">
        <v>0.39800000000000002</v>
      </c>
    </row>
    <row r="96" spans="1:10" ht="15" customHeight="1" x14ac:dyDescent="0.25">
      <c r="A96" s="17" t="s">
        <v>76</v>
      </c>
      <c r="B96" s="70" t="s">
        <v>81</v>
      </c>
      <c r="C96" s="70"/>
      <c r="D96" s="70"/>
      <c r="E96" s="70"/>
      <c r="F96" s="70"/>
      <c r="G96" s="70"/>
      <c r="H96" s="70"/>
      <c r="I96" s="25">
        <f>I63</f>
        <v>455.11</v>
      </c>
      <c r="J96" s="5">
        <f>J63</f>
        <v>0.16289999999999999</v>
      </c>
    </row>
    <row r="97" spans="1:10" ht="15.75" x14ac:dyDescent="0.25">
      <c r="A97" s="17" t="s">
        <v>77</v>
      </c>
      <c r="B97" s="70" t="s">
        <v>57</v>
      </c>
      <c r="C97" s="70" t="s">
        <v>57</v>
      </c>
      <c r="D97" s="70" t="s">
        <v>57</v>
      </c>
      <c r="E97" s="70" t="s">
        <v>57</v>
      </c>
      <c r="F97" s="70" t="s">
        <v>57</v>
      </c>
      <c r="G97" s="70" t="s">
        <v>57</v>
      </c>
      <c r="H97" s="70" t="s">
        <v>57</v>
      </c>
      <c r="I97" s="25">
        <f>I69</f>
        <v>0.84</v>
      </c>
      <c r="J97" s="5">
        <f>J69</f>
        <v>2.9999999999999997E-4</v>
      </c>
    </row>
    <row r="98" spans="1:10" ht="15.75" x14ac:dyDescent="0.25">
      <c r="A98" s="17" t="s">
        <v>78</v>
      </c>
      <c r="B98" s="70" t="s">
        <v>83</v>
      </c>
      <c r="C98" s="70" t="s">
        <v>83</v>
      </c>
      <c r="D98" s="70" t="s">
        <v>83</v>
      </c>
      <c r="E98" s="70" t="s">
        <v>83</v>
      </c>
      <c r="F98" s="70" t="s">
        <v>83</v>
      </c>
      <c r="G98" s="70" t="s">
        <v>83</v>
      </c>
      <c r="H98" s="70" t="s">
        <v>83</v>
      </c>
      <c r="I98" s="25">
        <f>I79</f>
        <v>145.55000000000001</v>
      </c>
      <c r="J98" s="5">
        <f>J79</f>
        <v>5.21E-2</v>
      </c>
    </row>
    <row r="99" spans="1:10" ht="15.75" x14ac:dyDescent="0.25">
      <c r="A99" s="17" t="s">
        <v>79</v>
      </c>
      <c r="B99" s="70" t="s">
        <v>84</v>
      </c>
      <c r="C99" s="70" t="s">
        <v>84</v>
      </c>
      <c r="D99" s="70" t="s">
        <v>84</v>
      </c>
      <c r="E99" s="70" t="s">
        <v>84</v>
      </c>
      <c r="F99" s="70" t="s">
        <v>84</v>
      </c>
      <c r="G99" s="70" t="s">
        <v>84</v>
      </c>
      <c r="H99" s="70" t="s">
        <v>84</v>
      </c>
      <c r="I99" s="25">
        <f>I91</f>
        <v>486.4</v>
      </c>
      <c r="J99" s="5">
        <f>J91</f>
        <v>0.1741</v>
      </c>
    </row>
    <row r="100" spans="1:10" ht="15.75" x14ac:dyDescent="0.25">
      <c r="A100" s="17" t="s">
        <v>80</v>
      </c>
      <c r="B100" s="70" t="s">
        <v>27</v>
      </c>
      <c r="C100" s="70" t="s">
        <v>27</v>
      </c>
      <c r="D100" s="70" t="s">
        <v>27</v>
      </c>
      <c r="E100" s="70" t="s">
        <v>27</v>
      </c>
      <c r="F100" s="70" t="s">
        <v>27</v>
      </c>
      <c r="G100" s="70" t="s">
        <v>27</v>
      </c>
      <c r="H100" s="70" t="s">
        <v>27</v>
      </c>
      <c r="I100" s="21">
        <v>0</v>
      </c>
      <c r="J100" s="9">
        <v>0</v>
      </c>
    </row>
    <row r="101" spans="1:10" ht="15.75" x14ac:dyDescent="0.25">
      <c r="A101" s="17"/>
      <c r="B101" s="77" t="s">
        <v>55</v>
      </c>
      <c r="C101" s="77"/>
      <c r="D101" s="77"/>
      <c r="E101" s="77"/>
      <c r="F101" s="77"/>
      <c r="G101" s="77"/>
      <c r="H101" s="77"/>
      <c r="I101" s="21">
        <f>SUM(I95:I100)</f>
        <v>2116.0300000000002</v>
      </c>
      <c r="J101" s="10">
        <f>SUM(J95:J100)</f>
        <v>0.78739999999999999</v>
      </c>
    </row>
    <row r="102" spans="1:10" ht="15.75" x14ac:dyDescent="0.25">
      <c r="A102" s="23"/>
      <c r="B102" s="23"/>
      <c r="C102" s="23"/>
      <c r="D102" s="23"/>
      <c r="E102" s="23"/>
      <c r="F102" s="23"/>
      <c r="G102" s="23"/>
      <c r="H102" s="23"/>
      <c r="I102" s="23"/>
    </row>
    <row r="103" spans="1:10" ht="15.75" x14ac:dyDescent="0.25">
      <c r="A103" s="76" t="s">
        <v>85</v>
      </c>
      <c r="B103" s="76"/>
      <c r="C103" s="76"/>
      <c r="D103" s="76"/>
      <c r="E103" s="76"/>
      <c r="F103" s="76"/>
      <c r="G103" s="76"/>
      <c r="H103" s="76"/>
      <c r="I103" s="76"/>
    </row>
    <row r="104" spans="1:10" ht="15.75" x14ac:dyDescent="0.25">
      <c r="A104" s="76" t="s">
        <v>86</v>
      </c>
      <c r="B104" s="76"/>
      <c r="C104" s="76"/>
      <c r="D104" s="76"/>
      <c r="E104" s="76"/>
      <c r="F104" s="76" t="s">
        <v>49</v>
      </c>
      <c r="G104" s="76"/>
      <c r="H104" s="76" t="s">
        <v>48</v>
      </c>
      <c r="I104" s="76"/>
    </row>
    <row r="105" spans="1:10" ht="21.75" customHeight="1" x14ac:dyDescent="0.25">
      <c r="A105" s="17" t="s">
        <v>0</v>
      </c>
      <c r="B105" s="70" t="s">
        <v>87</v>
      </c>
      <c r="C105" s="70"/>
      <c r="D105" s="70"/>
      <c r="E105" s="70"/>
      <c r="F105" s="78">
        <v>0</v>
      </c>
      <c r="G105" s="78"/>
      <c r="H105" s="79">
        <f>F105*I120</f>
        <v>0</v>
      </c>
      <c r="I105" s="79"/>
    </row>
    <row r="106" spans="1:10" ht="15.75" x14ac:dyDescent="0.25">
      <c r="A106" s="17" t="s">
        <v>2</v>
      </c>
      <c r="B106" s="70" t="s">
        <v>88</v>
      </c>
      <c r="C106" s="70"/>
      <c r="D106" s="70"/>
      <c r="E106" s="70"/>
      <c r="F106" s="81"/>
      <c r="G106" s="81"/>
      <c r="H106" s="79">
        <f>H107+H108+H109</f>
        <v>915.75</v>
      </c>
      <c r="I106" s="79"/>
    </row>
    <row r="107" spans="1:10" ht="15.75" x14ac:dyDescent="0.25">
      <c r="A107" s="17"/>
      <c r="B107" s="26" t="s">
        <v>93</v>
      </c>
      <c r="C107" s="80" t="s">
        <v>137</v>
      </c>
      <c r="D107" s="80"/>
      <c r="E107" s="80"/>
      <c r="F107" s="81">
        <v>1.6500000000000001E-2</v>
      </c>
      <c r="G107" s="81"/>
      <c r="H107" s="79">
        <f>F107*I$122</f>
        <v>106.03</v>
      </c>
      <c r="I107" s="79"/>
    </row>
    <row r="108" spans="1:10" ht="15.75" x14ac:dyDescent="0.25">
      <c r="A108" s="17"/>
      <c r="B108" s="26" t="s">
        <v>94</v>
      </c>
      <c r="C108" s="80" t="s">
        <v>138</v>
      </c>
      <c r="D108" s="80" t="s">
        <v>89</v>
      </c>
      <c r="E108" s="80" t="s">
        <v>89</v>
      </c>
      <c r="F108" s="81">
        <v>7.5999999999999998E-2</v>
      </c>
      <c r="G108" s="81"/>
      <c r="H108" s="79">
        <f t="shared" ref="H108:H109" si="4">F108*I$122</f>
        <v>488.4</v>
      </c>
      <c r="I108" s="79"/>
    </row>
    <row r="109" spans="1:10" ht="15.75" x14ac:dyDescent="0.25">
      <c r="A109" s="17"/>
      <c r="B109" s="26" t="s">
        <v>95</v>
      </c>
      <c r="C109" s="80" t="s">
        <v>139</v>
      </c>
      <c r="D109" s="80" t="s">
        <v>90</v>
      </c>
      <c r="E109" s="80" t="s">
        <v>90</v>
      </c>
      <c r="F109" s="81">
        <v>0.05</v>
      </c>
      <c r="G109" s="81"/>
      <c r="H109" s="79">
        <f t="shared" si="4"/>
        <v>321.32</v>
      </c>
      <c r="I109" s="79"/>
    </row>
    <row r="110" spans="1:10" ht="15.75" x14ac:dyDescent="0.25">
      <c r="A110" s="17"/>
      <c r="B110" s="26" t="s">
        <v>96</v>
      </c>
      <c r="C110" s="80" t="s">
        <v>97</v>
      </c>
      <c r="D110" s="80" t="s">
        <v>91</v>
      </c>
      <c r="E110" s="80" t="s">
        <v>91</v>
      </c>
      <c r="F110" s="81"/>
      <c r="G110" s="81"/>
      <c r="H110" s="79"/>
      <c r="I110" s="79"/>
    </row>
    <row r="111" spans="1:10" ht="15.75" x14ac:dyDescent="0.25">
      <c r="A111" s="17" t="s">
        <v>4</v>
      </c>
      <c r="B111" s="70" t="s">
        <v>92</v>
      </c>
      <c r="C111" s="70"/>
      <c r="D111" s="70"/>
      <c r="E111" s="70"/>
      <c r="F111" s="78">
        <v>0</v>
      </c>
      <c r="G111" s="78"/>
      <c r="H111" s="79">
        <f>F111*(I120+H105)</f>
        <v>0</v>
      </c>
      <c r="I111" s="79"/>
    </row>
    <row r="112" spans="1:10" ht="15.75" x14ac:dyDescent="0.25">
      <c r="A112" s="17"/>
      <c r="B112" s="74" t="s">
        <v>37</v>
      </c>
      <c r="C112" s="75"/>
      <c r="D112" s="75"/>
      <c r="E112" s="82"/>
      <c r="F112" s="81">
        <f>SUM(F105:G111)</f>
        <v>0.14249999999999999</v>
      </c>
      <c r="G112" s="81"/>
      <c r="H112" s="79">
        <f>H105+H106+H111</f>
        <v>915.75</v>
      </c>
      <c r="I112" s="79"/>
    </row>
    <row r="113" spans="1:9" ht="15.75" x14ac:dyDescent="0.25">
      <c r="A113" s="23"/>
      <c r="B113" s="23"/>
      <c r="C113" s="23"/>
      <c r="D113" s="23"/>
      <c r="E113" s="23"/>
      <c r="F113" s="23"/>
      <c r="G113" s="23"/>
      <c r="H113" s="23"/>
      <c r="I113" s="23"/>
    </row>
    <row r="114" spans="1:9" ht="15.75" x14ac:dyDescent="0.25">
      <c r="A114" s="76" t="s">
        <v>98</v>
      </c>
      <c r="B114" s="76"/>
      <c r="C114" s="76"/>
      <c r="D114" s="76"/>
      <c r="E114" s="76"/>
      <c r="F114" s="76"/>
      <c r="G114" s="76"/>
      <c r="H114" s="76"/>
      <c r="I114" s="76"/>
    </row>
    <row r="115" spans="1:9" ht="15.75" x14ac:dyDescent="0.25">
      <c r="A115" s="76" t="s">
        <v>131</v>
      </c>
      <c r="B115" s="76"/>
      <c r="C115" s="76"/>
      <c r="D115" s="76"/>
      <c r="E115" s="76"/>
      <c r="F115" s="76"/>
      <c r="G115" s="76"/>
      <c r="H115" s="76"/>
      <c r="I115" s="36" t="s">
        <v>48</v>
      </c>
    </row>
    <row r="116" spans="1:9" ht="15.75" x14ac:dyDescent="0.25">
      <c r="A116" s="17" t="s">
        <v>0</v>
      </c>
      <c r="B116" s="70" t="s">
        <v>100</v>
      </c>
      <c r="C116" s="70"/>
      <c r="D116" s="70"/>
      <c r="E116" s="70"/>
      <c r="F116" s="70"/>
      <c r="G116" s="70"/>
      <c r="H116" s="70"/>
      <c r="I116" s="25">
        <f>F27</f>
        <v>2793.82</v>
      </c>
    </row>
    <row r="117" spans="1:9" ht="15.75" x14ac:dyDescent="0.25">
      <c r="A117" s="17" t="s">
        <v>2</v>
      </c>
      <c r="B117" s="70" t="s">
        <v>101</v>
      </c>
      <c r="C117" s="70" t="s">
        <v>82</v>
      </c>
      <c r="D117" s="70" t="s">
        <v>82</v>
      </c>
      <c r="E117" s="70" t="s">
        <v>82</v>
      </c>
      <c r="F117" s="70" t="s">
        <v>82</v>
      </c>
      <c r="G117" s="70" t="s">
        <v>82</v>
      </c>
      <c r="H117" s="70" t="s">
        <v>82</v>
      </c>
      <c r="I117" s="25">
        <f>G36</f>
        <v>322.02999999999997</v>
      </c>
    </row>
    <row r="118" spans="1:9" ht="15.75" x14ac:dyDescent="0.25">
      <c r="A118" s="17" t="s">
        <v>4</v>
      </c>
      <c r="B118" s="70" t="s">
        <v>102</v>
      </c>
      <c r="C118" s="70" t="s">
        <v>57</v>
      </c>
      <c r="D118" s="70" t="s">
        <v>57</v>
      </c>
      <c r="E118" s="70" t="s">
        <v>57</v>
      </c>
      <c r="F118" s="70" t="s">
        <v>57</v>
      </c>
      <c r="G118" s="70" t="s">
        <v>57</v>
      </c>
      <c r="H118" s="70" t="s">
        <v>57</v>
      </c>
      <c r="I118" s="25">
        <f>E43</f>
        <v>278.67</v>
      </c>
    </row>
    <row r="119" spans="1:9" ht="15.75" x14ac:dyDescent="0.25">
      <c r="A119" s="17" t="s">
        <v>5</v>
      </c>
      <c r="B119" s="70" t="s">
        <v>103</v>
      </c>
      <c r="C119" s="70" t="s">
        <v>83</v>
      </c>
      <c r="D119" s="70" t="s">
        <v>83</v>
      </c>
      <c r="E119" s="70" t="s">
        <v>83</v>
      </c>
      <c r="F119" s="70" t="s">
        <v>83</v>
      </c>
      <c r="G119" s="70" t="s">
        <v>83</v>
      </c>
      <c r="H119" s="70" t="s">
        <v>83</v>
      </c>
      <c r="I119" s="25">
        <f>I101</f>
        <v>2116.0300000000002</v>
      </c>
    </row>
    <row r="120" spans="1:9" ht="15.75" x14ac:dyDescent="0.25">
      <c r="A120" s="17"/>
      <c r="B120" s="70" t="s">
        <v>99</v>
      </c>
      <c r="C120" s="70" t="s">
        <v>84</v>
      </c>
      <c r="D120" s="70" t="s">
        <v>84</v>
      </c>
      <c r="E120" s="70" t="s">
        <v>84</v>
      </c>
      <c r="F120" s="70" t="s">
        <v>84</v>
      </c>
      <c r="G120" s="70" t="s">
        <v>84</v>
      </c>
      <c r="H120" s="70" t="s">
        <v>84</v>
      </c>
      <c r="I120" s="25">
        <f>SUM(I116:I119)</f>
        <v>5510.55</v>
      </c>
    </row>
    <row r="121" spans="1:9" ht="15.75" x14ac:dyDescent="0.25">
      <c r="A121" s="17" t="s">
        <v>20</v>
      </c>
      <c r="B121" s="70" t="s">
        <v>104</v>
      </c>
      <c r="C121" s="70" t="s">
        <v>27</v>
      </c>
      <c r="D121" s="70" t="s">
        <v>27</v>
      </c>
      <c r="E121" s="70" t="s">
        <v>27</v>
      </c>
      <c r="F121" s="70" t="s">
        <v>27</v>
      </c>
      <c r="G121" s="70" t="s">
        <v>27</v>
      </c>
      <c r="H121" s="70" t="s">
        <v>27</v>
      </c>
      <c r="I121" s="27"/>
    </row>
    <row r="122" spans="1:9" ht="15.75" x14ac:dyDescent="0.25">
      <c r="A122" s="17"/>
      <c r="B122" s="77" t="s">
        <v>55</v>
      </c>
      <c r="C122" s="77"/>
      <c r="D122" s="77"/>
      <c r="E122" s="77"/>
      <c r="F122" s="77"/>
      <c r="G122" s="77"/>
      <c r="H122" s="77"/>
      <c r="I122" s="25">
        <f>(I120+H105+H111)/(1-F101-F107-F108-F109)</f>
        <v>6426.3</v>
      </c>
    </row>
    <row r="123" spans="1:9" ht="15.75" x14ac:dyDescent="0.25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9" ht="15.75" x14ac:dyDescent="0.25">
      <c r="A124" s="76" t="s">
        <v>105</v>
      </c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83" t="s">
        <v>106</v>
      </c>
      <c r="B125" s="83"/>
      <c r="C125" s="83" t="s">
        <v>108</v>
      </c>
      <c r="D125" s="83"/>
      <c r="E125" s="83" t="s">
        <v>110</v>
      </c>
      <c r="F125" s="83" t="s">
        <v>112</v>
      </c>
      <c r="G125" s="83"/>
      <c r="H125" s="83" t="s">
        <v>124</v>
      </c>
      <c r="I125" s="83" t="s">
        <v>115</v>
      </c>
    </row>
    <row r="126" spans="1:9" ht="29.25" customHeight="1" x14ac:dyDescent="0.25">
      <c r="A126" s="83"/>
      <c r="B126" s="83"/>
      <c r="C126" s="83"/>
      <c r="D126" s="83"/>
      <c r="E126" s="83"/>
      <c r="F126" s="83"/>
      <c r="G126" s="83"/>
      <c r="H126" s="83"/>
      <c r="I126" s="83"/>
    </row>
    <row r="127" spans="1:9" ht="15" customHeight="1" x14ac:dyDescent="0.25">
      <c r="A127" s="84" t="s">
        <v>107</v>
      </c>
      <c r="B127" s="84"/>
      <c r="C127" s="85" t="s">
        <v>109</v>
      </c>
      <c r="D127" s="85"/>
      <c r="E127" s="37" t="s">
        <v>111</v>
      </c>
      <c r="F127" s="85" t="s">
        <v>113</v>
      </c>
      <c r="G127" s="85"/>
      <c r="H127" s="37" t="s">
        <v>114</v>
      </c>
      <c r="I127" s="37" t="s">
        <v>116</v>
      </c>
    </row>
    <row r="128" spans="1:9" ht="47.25" x14ac:dyDescent="0.25">
      <c r="A128" s="38" t="s">
        <v>117</v>
      </c>
      <c r="B128" s="38" t="s">
        <v>118</v>
      </c>
      <c r="C128" s="38" t="s">
        <v>119</v>
      </c>
      <c r="D128" s="30">
        <f>I122</f>
        <v>6426.3</v>
      </c>
      <c r="E128" s="31">
        <v>1</v>
      </c>
      <c r="F128" s="38" t="s">
        <v>119</v>
      </c>
      <c r="G128" s="30">
        <f>D128*E128</f>
        <v>6426.3</v>
      </c>
      <c r="H128" s="38">
        <f>G10</f>
        <v>1</v>
      </c>
      <c r="I128" s="32">
        <f>G128*H128</f>
        <v>6426.3</v>
      </c>
    </row>
    <row r="129" spans="1:9" ht="47.25" x14ac:dyDescent="0.25">
      <c r="A129" s="38" t="s">
        <v>120</v>
      </c>
      <c r="B129" s="38" t="s">
        <v>121</v>
      </c>
      <c r="C129" s="38" t="s">
        <v>119</v>
      </c>
      <c r="D129" s="36"/>
      <c r="E129" s="38"/>
      <c r="F129" s="38" t="s">
        <v>119</v>
      </c>
      <c r="G129" s="36"/>
      <c r="H129" s="38"/>
      <c r="I129" s="38" t="s">
        <v>119</v>
      </c>
    </row>
    <row r="130" spans="1:9" ht="47.25" x14ac:dyDescent="0.25">
      <c r="A130" s="38" t="s">
        <v>122</v>
      </c>
      <c r="B130" s="38" t="s">
        <v>123</v>
      </c>
      <c r="C130" s="38" t="s">
        <v>119</v>
      </c>
      <c r="D130" s="36"/>
      <c r="E130" s="38"/>
      <c r="F130" s="38" t="s">
        <v>119</v>
      </c>
      <c r="G130" s="36"/>
      <c r="H130" s="38"/>
      <c r="I130" s="38"/>
    </row>
    <row r="131" spans="1:9" ht="15.75" x14ac:dyDescent="0.25">
      <c r="A131" s="23"/>
      <c r="B131" s="23"/>
      <c r="C131" s="23"/>
      <c r="D131" s="23"/>
      <c r="E131" s="23"/>
      <c r="F131" s="23"/>
      <c r="G131" s="23"/>
      <c r="H131" s="23"/>
      <c r="I131" s="23"/>
    </row>
    <row r="132" spans="1:9" ht="15.75" x14ac:dyDescent="0.25">
      <c r="A132" s="76" t="s">
        <v>125</v>
      </c>
      <c r="B132" s="76"/>
      <c r="C132" s="76"/>
      <c r="D132" s="76"/>
      <c r="E132" s="76"/>
      <c r="F132" s="76"/>
      <c r="G132" s="76"/>
      <c r="H132" s="76"/>
      <c r="I132" s="76"/>
    </row>
    <row r="133" spans="1:9" ht="15.75" customHeight="1" x14ac:dyDescent="0.25">
      <c r="A133" s="76" t="s">
        <v>126</v>
      </c>
      <c r="B133" s="76"/>
      <c r="C133" s="76"/>
      <c r="D133" s="76"/>
      <c r="E133" s="76"/>
      <c r="F133" s="76"/>
      <c r="G133" s="76"/>
      <c r="H133" s="76"/>
      <c r="I133" s="76"/>
    </row>
    <row r="134" spans="1:9" ht="15.75" x14ac:dyDescent="0.25">
      <c r="A134" s="76" t="s">
        <v>127</v>
      </c>
      <c r="B134" s="76"/>
      <c r="C134" s="76"/>
      <c r="D134" s="76"/>
      <c r="E134" s="76"/>
      <c r="F134" s="76"/>
      <c r="G134" s="76"/>
      <c r="H134" s="76"/>
      <c r="I134" s="36" t="s">
        <v>48</v>
      </c>
    </row>
    <row r="135" spans="1:9" ht="15.75" x14ac:dyDescent="0.25">
      <c r="A135" s="17" t="s">
        <v>0</v>
      </c>
      <c r="B135" s="70" t="s">
        <v>128</v>
      </c>
      <c r="C135" s="70"/>
      <c r="D135" s="70"/>
      <c r="E135" s="70"/>
      <c r="F135" s="70"/>
      <c r="G135" s="70"/>
      <c r="H135" s="70"/>
      <c r="I135" s="25">
        <f>G128</f>
        <v>6426.3</v>
      </c>
    </row>
    <row r="136" spans="1:9" ht="15.75" x14ac:dyDescent="0.25">
      <c r="A136" s="17" t="s">
        <v>2</v>
      </c>
      <c r="B136" s="70" t="s">
        <v>129</v>
      </c>
      <c r="C136" s="70" t="s">
        <v>82</v>
      </c>
      <c r="D136" s="70" t="s">
        <v>82</v>
      </c>
      <c r="E136" s="70" t="s">
        <v>82</v>
      </c>
      <c r="F136" s="70" t="s">
        <v>82</v>
      </c>
      <c r="G136" s="70" t="s">
        <v>82</v>
      </c>
      <c r="H136" s="70" t="s">
        <v>82</v>
      </c>
      <c r="I136" s="25">
        <f>I128</f>
        <v>6426.3</v>
      </c>
    </row>
    <row r="137" spans="1:9" ht="15.75" x14ac:dyDescent="0.25">
      <c r="A137" s="17" t="s">
        <v>4</v>
      </c>
      <c r="B137" s="70" t="s">
        <v>130</v>
      </c>
      <c r="C137" s="70" t="s">
        <v>57</v>
      </c>
      <c r="D137" s="70" t="s">
        <v>57</v>
      </c>
      <c r="E137" s="70" t="s">
        <v>57</v>
      </c>
      <c r="F137" s="70" t="s">
        <v>57</v>
      </c>
      <c r="G137" s="70" t="s">
        <v>57</v>
      </c>
      <c r="H137" s="70" t="s">
        <v>57</v>
      </c>
      <c r="I137" s="25">
        <f>I136*12</f>
        <v>77115.600000000006</v>
      </c>
    </row>
  </sheetData>
  <mergeCells count="184">
    <mergeCell ref="B135:H135"/>
    <mergeCell ref="B136:H136"/>
    <mergeCell ref="B137:H137"/>
    <mergeCell ref="A127:B127"/>
    <mergeCell ref="C127:D127"/>
    <mergeCell ref="F127:G127"/>
    <mergeCell ref="A132:I132"/>
    <mergeCell ref="A133:I133"/>
    <mergeCell ref="A134:H134"/>
    <mergeCell ref="A124:I124"/>
    <mergeCell ref="A125:B126"/>
    <mergeCell ref="C125:D126"/>
    <mergeCell ref="E125:E126"/>
    <mergeCell ref="F125:G126"/>
    <mergeCell ref="H125:H126"/>
    <mergeCell ref="I125:I126"/>
    <mergeCell ref="B117:H117"/>
    <mergeCell ref="B118:H118"/>
    <mergeCell ref="B119:H119"/>
    <mergeCell ref="B120:H120"/>
    <mergeCell ref="B121:H121"/>
    <mergeCell ref="B122:H122"/>
    <mergeCell ref="B112:E112"/>
    <mergeCell ref="F112:G112"/>
    <mergeCell ref="H112:I112"/>
    <mergeCell ref="A114:I114"/>
    <mergeCell ref="A115:H115"/>
    <mergeCell ref="B116:H116"/>
    <mergeCell ref="C110:E110"/>
    <mergeCell ref="F110:G110"/>
    <mergeCell ref="H110:I110"/>
    <mergeCell ref="B111:E111"/>
    <mergeCell ref="F111:G111"/>
    <mergeCell ref="H111:I111"/>
    <mergeCell ref="C108:E108"/>
    <mergeCell ref="F108:G108"/>
    <mergeCell ref="H108:I108"/>
    <mergeCell ref="C109:E109"/>
    <mergeCell ref="F109:G109"/>
    <mergeCell ref="H109:I109"/>
    <mergeCell ref="B106:E106"/>
    <mergeCell ref="F106:G106"/>
    <mergeCell ref="H106:I106"/>
    <mergeCell ref="C107:E107"/>
    <mergeCell ref="F107:G107"/>
    <mergeCell ref="H107:I107"/>
    <mergeCell ref="A104:E104"/>
    <mergeCell ref="F104:G104"/>
    <mergeCell ref="H104:I104"/>
    <mergeCell ref="B105:E105"/>
    <mergeCell ref="F105:G105"/>
    <mergeCell ref="H105:I105"/>
    <mergeCell ref="B97:H97"/>
    <mergeCell ref="B98:H98"/>
    <mergeCell ref="B99:H99"/>
    <mergeCell ref="B100:H100"/>
    <mergeCell ref="B101:H101"/>
    <mergeCell ref="A103:I103"/>
    <mergeCell ref="B90:H90"/>
    <mergeCell ref="B91:H91"/>
    <mergeCell ref="A93:I93"/>
    <mergeCell ref="A94:H94"/>
    <mergeCell ref="B95:H95"/>
    <mergeCell ref="B96:H96"/>
    <mergeCell ref="B84:H84"/>
    <mergeCell ref="B85:H85"/>
    <mergeCell ref="B86:H86"/>
    <mergeCell ref="B87:H87"/>
    <mergeCell ref="B88:H88"/>
    <mergeCell ref="B89:H89"/>
    <mergeCell ref="B77:H77"/>
    <mergeCell ref="B78:H78"/>
    <mergeCell ref="B79:H79"/>
    <mergeCell ref="A81:I81"/>
    <mergeCell ref="A82:H82"/>
    <mergeCell ref="B83:H83"/>
    <mergeCell ref="A71:I71"/>
    <mergeCell ref="A72:H72"/>
    <mergeCell ref="B73:H73"/>
    <mergeCell ref="B74:H74"/>
    <mergeCell ref="B75:H75"/>
    <mergeCell ref="B76:H76"/>
    <mergeCell ref="B63:H63"/>
    <mergeCell ref="A65:I65"/>
    <mergeCell ref="A66:H66"/>
    <mergeCell ref="B67:H67"/>
    <mergeCell ref="B68:H68"/>
    <mergeCell ref="B69:H69"/>
    <mergeCell ref="A57:I57"/>
    <mergeCell ref="A58:H58"/>
    <mergeCell ref="B59:H59"/>
    <mergeCell ref="B60:H60"/>
    <mergeCell ref="B61:H61"/>
    <mergeCell ref="B62:H62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E43:G43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B35:F35"/>
    <mergeCell ref="G35:I35"/>
    <mergeCell ref="B36:F36"/>
    <mergeCell ref="G36:I36"/>
    <mergeCell ref="A38:G38"/>
    <mergeCell ref="B39:D39"/>
    <mergeCell ref="E39:G39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0:C10"/>
    <mergeCell ref="D10:F10"/>
    <mergeCell ref="G10:I10"/>
    <mergeCell ref="A12:I12"/>
    <mergeCell ref="B13:H13"/>
    <mergeCell ref="B14:H14"/>
    <mergeCell ref="A1:I2"/>
    <mergeCell ref="B4:H4"/>
    <mergeCell ref="B5:H5"/>
    <mergeCell ref="B7:H7"/>
    <mergeCell ref="A9:C9"/>
    <mergeCell ref="D9:F9"/>
    <mergeCell ref="G9:I9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145" zoomScaleSheetLayoutView="145" workbookViewId="0">
      <selection activeCell="F9" sqref="F9"/>
    </sheetView>
  </sheetViews>
  <sheetFormatPr defaultRowHeight="15" x14ac:dyDescent="0.25"/>
  <cols>
    <col min="2" max="2" width="37.5703125" bestFit="1" customWidth="1"/>
    <col min="3" max="3" width="15.5703125" bestFit="1" customWidth="1"/>
    <col min="4" max="4" width="11.5703125" bestFit="1" customWidth="1"/>
    <col min="5" max="5" width="9.28515625" bestFit="1" customWidth="1"/>
    <col min="6" max="6" width="20" customWidth="1"/>
  </cols>
  <sheetData>
    <row r="1" spans="1:6" x14ac:dyDescent="0.25">
      <c r="A1" s="89" t="s">
        <v>150</v>
      </c>
      <c r="B1" s="90"/>
      <c r="C1" s="90"/>
      <c r="D1" s="90"/>
      <c r="E1" s="90"/>
      <c r="F1" s="90"/>
    </row>
    <row r="2" spans="1:6" ht="15.75" x14ac:dyDescent="0.25">
      <c r="A2" s="86" t="s">
        <v>148</v>
      </c>
      <c r="B2" s="87"/>
      <c r="C2" s="87"/>
      <c r="D2" s="87"/>
      <c r="E2" s="87"/>
      <c r="F2" s="88"/>
    </row>
    <row r="3" spans="1:6" ht="15.75" x14ac:dyDescent="0.25">
      <c r="A3" s="17"/>
      <c r="B3" s="17" t="s">
        <v>149</v>
      </c>
      <c r="C3" s="17" t="s">
        <v>143</v>
      </c>
      <c r="D3" s="17" t="s">
        <v>144</v>
      </c>
      <c r="E3" s="17" t="s">
        <v>145</v>
      </c>
      <c r="F3" s="17" t="s">
        <v>146</v>
      </c>
    </row>
    <row r="4" spans="1:6" ht="15.75" x14ac:dyDescent="0.25">
      <c r="A4" s="17" t="s">
        <v>117</v>
      </c>
      <c r="B4" s="17" t="s">
        <v>151</v>
      </c>
      <c r="C4" s="18">
        <f>'Bombeiro civil diurno '!I135</f>
        <v>6286.69</v>
      </c>
      <c r="D4" s="17">
        <v>12</v>
      </c>
      <c r="E4" s="17">
        <v>12</v>
      </c>
      <c r="F4" s="18">
        <f>C4*D4*E4</f>
        <v>905283.36</v>
      </c>
    </row>
    <row r="5" spans="1:6" ht="15.75" x14ac:dyDescent="0.25">
      <c r="A5" s="17" t="s">
        <v>120</v>
      </c>
      <c r="B5" s="17" t="s">
        <v>152</v>
      </c>
      <c r="C5" s="18">
        <f>'Bombeiro Civi Noturno'!I135</f>
        <v>6965.75</v>
      </c>
      <c r="D5" s="17">
        <v>8</v>
      </c>
      <c r="E5" s="17">
        <v>12</v>
      </c>
      <c r="F5" s="18">
        <f t="shared" ref="F5:F7" si="0">C5*D5*E5</f>
        <v>668712</v>
      </c>
    </row>
    <row r="6" spans="1:6" ht="15.75" x14ac:dyDescent="0.25">
      <c r="A6" s="17" t="s">
        <v>141</v>
      </c>
      <c r="B6" s="17" t="s">
        <v>153</v>
      </c>
      <c r="C6" s="18">
        <f>'Bombeiro Civil Lider'!I135</f>
        <v>7404.23</v>
      </c>
      <c r="D6" s="17">
        <v>2</v>
      </c>
      <c r="E6" s="17">
        <v>12</v>
      </c>
      <c r="F6" s="18">
        <f t="shared" si="0"/>
        <v>177701.52</v>
      </c>
    </row>
    <row r="7" spans="1:6" ht="15.75" x14ac:dyDescent="0.25">
      <c r="A7" s="17" t="s">
        <v>142</v>
      </c>
      <c r="B7" s="17" t="s">
        <v>154</v>
      </c>
      <c r="C7" s="18">
        <f>'Bombeiro Civil Mestre'!I135</f>
        <v>6426.3</v>
      </c>
      <c r="D7" s="17">
        <v>1</v>
      </c>
      <c r="E7" s="17">
        <v>12</v>
      </c>
      <c r="F7" s="18">
        <f t="shared" si="0"/>
        <v>77115.600000000006</v>
      </c>
    </row>
    <row r="8" spans="1:6" ht="15.75" x14ac:dyDescent="0.25">
      <c r="A8" s="86" t="s">
        <v>147</v>
      </c>
      <c r="B8" s="87"/>
      <c r="C8" s="87"/>
      <c r="D8" s="87"/>
      <c r="E8" s="88"/>
      <c r="F8" s="19">
        <f>SUM(F4:F7)</f>
        <v>1828812.48</v>
      </c>
    </row>
  </sheetData>
  <mergeCells count="3">
    <mergeCell ref="A8:E8"/>
    <mergeCell ref="A2:F2"/>
    <mergeCell ref="A1:F1"/>
  </mergeCells>
  <pageMargins left="0.511811024" right="0.511811024" top="0.78740157499999996" bottom="0.78740157499999996" header="0.31496062000000002" footer="0.31496062000000002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Bombeiro civil diurno </vt:lpstr>
      <vt:lpstr>Bombeiro Civi Noturno</vt:lpstr>
      <vt:lpstr>Bombeiro Civil Lider</vt:lpstr>
      <vt:lpstr>Bombeiro Civil Mestre</vt:lpstr>
      <vt:lpstr>Planilha Resumo</vt:lpstr>
      <vt:lpstr>'Bombeiro Civi Noturno'!Area_de_impressao</vt:lpstr>
      <vt:lpstr>'Bombeiro civil diurno '!Area_de_impressao</vt:lpstr>
      <vt:lpstr>'Bombeiro Civil Lider'!Area_de_impressao</vt:lpstr>
      <vt:lpstr>'Bombeiro Civil Mestre'!Area_de_impressao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Deilson Pires Cavalcante</cp:lastModifiedBy>
  <cp:lastPrinted>2014-08-14T19:18:14Z</cp:lastPrinted>
  <dcterms:created xsi:type="dcterms:W3CDTF">2011-10-31T14:44:19Z</dcterms:created>
  <dcterms:modified xsi:type="dcterms:W3CDTF">2015-02-09T14:21:54Z</dcterms:modified>
</cp:coreProperties>
</file>